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EAP\COCAF\Geral COCAF\2026\"/>
    </mc:Choice>
  </mc:AlternateContent>
  <bookViews>
    <workbookView xWindow="0" yWindow="0" windowWidth="28800" windowHeight="12330" activeTab="4"/>
  </bookViews>
  <sheets>
    <sheet name="Fonte Vinculada  2026" sheetId="8" r:id="rId1"/>
    <sheet name="Notas Fiscais até Março" sheetId="6" state="hidden" r:id="rId2"/>
    <sheet name="Notas Fiscais até Abril" sheetId="17" state="hidden" r:id="rId3"/>
    <sheet name="Fonte Vinculada Outubro 202 (2)" sheetId="19" state="hidden" r:id="rId4"/>
    <sheet name="NFs até 25 JAN 2026" sheetId="18" r:id="rId5"/>
    <sheet name="Cópia Dezembro 2021" sheetId="23" state="hidden" r:id="rId6"/>
    <sheet name="Notas Fiscais até Novembro  (2)" sheetId="21" state="hidden" r:id="rId7"/>
    <sheet name="Notas Fiscais até Outubro 2 (2)" sheetId="20" state="hidden" r:id="rId8"/>
    <sheet name="Notas Fiscais novembro cópia" sheetId="16" state="hidden" r:id="rId9"/>
    <sheet name="Notas Fiscais Setembro copia" sheetId="13" state="hidden" r:id="rId10"/>
    <sheet name="Notas Fiscais até Agosto  copia" sheetId="12" state="hidden" r:id="rId11"/>
    <sheet name="Notas Fiscais até 25072018" sheetId="11" state="hidden" r:id="rId12"/>
    <sheet name="Notas Fiscais até Maio 25.05 " sheetId="10" state="hidden" r:id="rId13"/>
    <sheet name="Notas Fiscais 1º trimestre" sheetId="9" state="hidden" r:id="rId14"/>
    <sheet name="Notas Fiscais até Outubro copia" sheetId="15" state="hidden" r:id="rId15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8" i="18" l="1"/>
  <c r="F22" i="18" l="1"/>
  <c r="F58" i="18"/>
  <c r="F44" i="18"/>
  <c r="F14" i="8" l="1"/>
  <c r="F6" i="18"/>
  <c r="E120" i="23"/>
  <c r="E70" i="23"/>
  <c r="E64" i="23"/>
  <c r="E33" i="23"/>
  <c r="E12" i="23"/>
  <c r="E122" i="23" l="1"/>
  <c r="E106" i="21" l="1"/>
  <c r="E75" i="21"/>
  <c r="E69" i="21"/>
  <c r="E33" i="21"/>
  <c r="E12" i="21"/>
  <c r="E231" i="20"/>
  <c r="E163" i="20"/>
  <c r="E157" i="20"/>
  <c r="E72" i="20"/>
  <c r="E19" i="20"/>
  <c r="F11" i="19"/>
  <c r="E108" i="21" l="1"/>
  <c r="E233" i="20"/>
  <c r="E97" i="17" l="1"/>
  <c r="E95" i="17"/>
  <c r="E14" i="17"/>
  <c r="E164" i="17"/>
  <c r="E165" i="17" s="1"/>
  <c r="E48" i="17"/>
  <c r="E49" i="17" s="1"/>
  <c r="E54" i="17"/>
  <c r="E55" i="17" s="1"/>
  <c r="E51" i="17"/>
  <c r="E52" i="17" s="1"/>
  <c r="E58" i="17"/>
  <c r="E59" i="17" s="1"/>
  <c r="E170" i="17"/>
  <c r="E171" i="17" s="1"/>
  <c r="E167" i="17"/>
  <c r="E173" i="17"/>
  <c r="E106" i="17" l="1"/>
  <c r="E40" i="17"/>
  <c r="E41" i="17" s="1"/>
  <c r="E150" i="17"/>
  <c r="E179" i="17" s="1"/>
  <c r="E113" i="17"/>
  <c r="E45" i="17"/>
  <c r="E46" i="17" s="1"/>
  <c r="E43" i="17"/>
  <c r="E37" i="17"/>
  <c r="E38" i="17" s="1"/>
  <c r="E34" i="17"/>
  <c r="E8" i="17"/>
  <c r="E47" i="6"/>
  <c r="E45" i="6"/>
  <c r="E49" i="6"/>
  <c r="E51" i="6"/>
  <c r="E43" i="6"/>
  <c r="E159" i="6"/>
  <c r="E175" i="6" s="1"/>
  <c r="E94" i="6"/>
  <c r="E53" i="6" l="1"/>
  <c r="E9" i="17"/>
  <c r="E10" i="17" s="1"/>
  <c r="E11" i="17" s="1"/>
  <c r="E35" i="17"/>
  <c r="E62" i="17" s="1"/>
  <c r="E8" i="6"/>
  <c r="E15" i="6" s="1"/>
  <c r="E15" i="17" l="1"/>
  <c r="E181" i="17" s="1"/>
  <c r="E133" i="16"/>
  <c r="E104" i="16"/>
  <c r="E97" i="16"/>
  <c r="E46" i="16"/>
  <c r="E11" i="16"/>
  <c r="E19" i="16" s="1"/>
  <c r="E139" i="15"/>
  <c r="E103" i="15"/>
  <c r="E96" i="15"/>
  <c r="E47" i="15"/>
  <c r="E15" i="15"/>
  <c r="E18" i="15" s="1"/>
  <c r="E141" i="15" l="1"/>
  <c r="E135" i="16"/>
  <c r="E155" i="13"/>
  <c r="E107" i="13"/>
  <c r="E100" i="13"/>
  <c r="E27" i="13"/>
  <c r="E48" i="13" s="1"/>
  <c r="E18" i="13"/>
  <c r="E157" i="13" l="1"/>
  <c r="E137" i="12" l="1"/>
  <c r="E93" i="12"/>
  <c r="E86" i="12"/>
  <c r="E23" i="12"/>
  <c r="E41" i="12" s="1"/>
  <c r="E14" i="12"/>
  <c r="E139" i="12" l="1"/>
  <c r="E146" i="11"/>
  <c r="E97" i="11"/>
  <c r="E90" i="11"/>
  <c r="E35" i="11"/>
  <c r="E29" i="11"/>
  <c r="E17" i="11"/>
  <c r="E45" i="11" l="1"/>
  <c r="E148" i="11" s="1"/>
  <c r="E196" i="10"/>
  <c r="E95" i="10"/>
  <c r="E88" i="10"/>
  <c r="E38" i="10"/>
  <c r="E26" i="10"/>
  <c r="E7" i="10"/>
  <c r="E16" i="10" s="1"/>
  <c r="E45" i="10" l="1"/>
  <c r="E198" i="10" s="1"/>
  <c r="E246" i="9"/>
  <c r="E80" i="9"/>
  <c r="E73" i="9"/>
  <c r="E26" i="9"/>
  <c r="E34" i="9" s="1"/>
  <c r="E7" i="9"/>
  <c r="E11" i="9" s="1"/>
  <c r="E248" i="9" l="1"/>
  <c r="E101" i="6"/>
  <c r="E177" i="6" s="1"/>
  <c r="F60" i="18"/>
</calcChain>
</file>

<file path=xl/sharedStrings.xml><?xml version="1.0" encoding="utf-8"?>
<sst xmlns="http://schemas.openxmlformats.org/spreadsheetml/2006/main" count="4932" uniqueCount="1046">
  <si>
    <t>NF.</t>
  </si>
  <si>
    <t>PAGAMENTO EFETUADO</t>
  </si>
  <si>
    <t>Nº</t>
  </si>
  <si>
    <t>CNPJ</t>
  </si>
  <si>
    <t>Razão Social</t>
  </si>
  <si>
    <t>Ordem de Exigibilidade ou Ateste</t>
  </si>
  <si>
    <t>Data de Pagamento</t>
  </si>
  <si>
    <t>Justificativa</t>
  </si>
  <si>
    <t>Ordem Cronológica</t>
  </si>
  <si>
    <t>CATEGORIA: I - FORNECIMENTO DE BENS</t>
  </si>
  <si>
    <t>CATEGORIA: II - LOCAÇÕES</t>
  </si>
  <si>
    <t>LISTA CLASSIFICATÓRIA ESPECIAL DE PEQUENOS CREDORES</t>
  </si>
  <si>
    <t>CATEGORIA: III - PRESTAÇÃO DE SERVIÇOS</t>
  </si>
  <si>
    <t>CATEGORIA: IV - REALIZAÇÃO DE OBRAS</t>
  </si>
  <si>
    <t>VALOR</t>
  </si>
  <si>
    <t xml:space="preserve">FONTE </t>
  </si>
  <si>
    <t>Total</t>
  </si>
  <si>
    <t>04.196.645/0001-00</t>
  </si>
  <si>
    <t>03.877.288/0001-75</t>
  </si>
  <si>
    <t>Senffnet Ltda</t>
  </si>
  <si>
    <t>92.802.784/0001-90</t>
  </si>
  <si>
    <t>verificar valor total (descontar pagamentos parciais)</t>
  </si>
  <si>
    <t>*contratos e acima de R$ 8.000,00</t>
  </si>
  <si>
    <t>18.025.025/0001-05</t>
  </si>
  <si>
    <t>Sangaletti &amp; Salomão Ltda - ME</t>
  </si>
  <si>
    <t>Corsan - Cia Riograndense de Saneamento</t>
  </si>
  <si>
    <t>100020480954-201712</t>
  </si>
  <si>
    <t>Fundo de Imprensa Nacional</t>
  </si>
  <si>
    <t>76.535.764/0001-43</t>
  </si>
  <si>
    <t>Oi S.A - Em Recuperação Judicial</t>
  </si>
  <si>
    <t>Vencimento da obrigação ocorre no dia 04/02/2018.</t>
  </si>
  <si>
    <t>17.050.687/0001-72</t>
  </si>
  <si>
    <t>FGM do Brasil Ind. E Com. Ferragens</t>
  </si>
  <si>
    <t>26.507.653/0001-55</t>
  </si>
  <si>
    <t>Volt Materiais Elétricos Eireli</t>
  </si>
  <si>
    <t>05.684.135/0001-37</t>
  </si>
  <si>
    <t>Vitrine Ambientes para Escritório Ltda</t>
  </si>
  <si>
    <t>23.334.784/0001-90</t>
  </si>
  <si>
    <t>Diego Ruperti Rocha - ME</t>
  </si>
  <si>
    <t>02.013.755/0001-56</t>
  </si>
  <si>
    <t>Gustavo Zortea</t>
  </si>
  <si>
    <t>02.480.417/0001-24</t>
  </si>
  <si>
    <t>Queretaro Tecnologia da Proteção Ltda</t>
  </si>
  <si>
    <t>67.718.783/0001-14</t>
  </si>
  <si>
    <t>Skill-Tec Com e Manut Inst Medição</t>
  </si>
  <si>
    <t>11.163.447/0001-06</t>
  </si>
  <si>
    <t>Teca Tecnologia e Comércio Ltda</t>
  </si>
  <si>
    <t>09.539.984/0001-58</t>
  </si>
  <si>
    <t>Lupe Ind. E Com. De Componentes Eireli</t>
  </si>
  <si>
    <t>15.724.019/0001-58</t>
  </si>
  <si>
    <t>Quality Atacado Eireli EPP</t>
  </si>
  <si>
    <t>04.418.934/0001-07</t>
  </si>
  <si>
    <t>Center Sponchiado Ltda</t>
  </si>
  <si>
    <t>81.203.838/0001-84</t>
  </si>
  <si>
    <t>Allerbest Com de Produtos para Lab</t>
  </si>
  <si>
    <t>26.032.320/0001-17</t>
  </si>
  <si>
    <t>Elétrica Mineirão Eireli ME</t>
  </si>
  <si>
    <t>Vencimento da obrigação ocorre no dia 14/01/2018.</t>
  </si>
  <si>
    <t>Vencimento da obrigação ocorre no dia 31/01/2018.</t>
  </si>
  <si>
    <t>08.772.301/0001-45</t>
  </si>
  <si>
    <t>WZ União Automação e Elétrica EPP</t>
  </si>
  <si>
    <t>08.658.622/0001-13</t>
  </si>
  <si>
    <t>J.J. Vitalli</t>
  </si>
  <si>
    <t>10.463.704/0001-54</t>
  </si>
  <si>
    <t>K de T H Agra ME</t>
  </si>
  <si>
    <t>09.322.600/0001-40</t>
  </si>
  <si>
    <t>Luiz Ferreira de Lima Junior ME</t>
  </si>
  <si>
    <t>17.926.388/0001-59</t>
  </si>
  <si>
    <t>Prime Stop Comercial Ltda ME</t>
  </si>
  <si>
    <t>06.990.361/0001-09</t>
  </si>
  <si>
    <t>Rogério Feijó Kozoroski - ME</t>
  </si>
  <si>
    <t>14.984.352/0001-33</t>
  </si>
  <si>
    <t>Epinet Industria e Comércio de EPIS</t>
  </si>
  <si>
    <t>Engetotus Comércio de Equipamentos</t>
  </si>
  <si>
    <t>23.316.851/0001-43</t>
  </si>
  <si>
    <t>Lubras Representação Comercial Ltda</t>
  </si>
  <si>
    <t>71.511.349/0001-36</t>
  </si>
  <si>
    <t>Amilton Guimarães ME</t>
  </si>
  <si>
    <t>65.453.615/0001-19</t>
  </si>
  <si>
    <t>Hameg Comércio de Eletrônica e Import</t>
  </si>
  <si>
    <t>Insuficiência de recursos para seguir a ordem cronológica</t>
  </si>
  <si>
    <t>22.810.570/0001-80</t>
  </si>
  <si>
    <t>Nanga Parbat Com Import e Export Ltda</t>
  </si>
  <si>
    <t xml:space="preserve">                                                      </t>
  </si>
  <si>
    <t>Recurso para pagamento de permanente D-2 recebido nesta data</t>
  </si>
  <si>
    <t>69.194.934/0001-08</t>
  </si>
  <si>
    <t>Tesouro dos Azulejos Ltda - ME</t>
  </si>
  <si>
    <t>17.114.464/0001-21</t>
  </si>
  <si>
    <t>Dag Aparelhos Científicos Eireli EPP</t>
  </si>
  <si>
    <t>19.887.163/0001-66</t>
  </si>
  <si>
    <t>93.920.361/0001-37</t>
  </si>
  <si>
    <t>Luis Cesar Reis ME</t>
  </si>
  <si>
    <t>10.229.307/0001-12</t>
  </si>
  <si>
    <t>Isolux Comercial Ltda ME</t>
  </si>
  <si>
    <t>06.003.551/0001-95</t>
  </si>
  <si>
    <t>Qualividros Distribuidora Ltda</t>
  </si>
  <si>
    <t>22.477.083/0001-47</t>
  </si>
  <si>
    <t>Zapp Automação e Comércio Ltda</t>
  </si>
  <si>
    <t>14.676.091/0001-94</t>
  </si>
  <si>
    <t>Agnus Comércio de Máquinas Ltda</t>
  </si>
  <si>
    <t>02.016.439/0001-38</t>
  </si>
  <si>
    <t>Rio Grande Energia S/A</t>
  </si>
  <si>
    <t>Vencimento da obrigação ocorre no dia 26/01/2018.</t>
  </si>
  <si>
    <t>25.072.354/0001-72</t>
  </si>
  <si>
    <t>FG Cardoso Comércio de Serv e Inst ME</t>
  </si>
  <si>
    <t>14.517.117/0001-51</t>
  </si>
  <si>
    <t>One Comercial Ltda</t>
  </si>
  <si>
    <t>25.329.901/0001-52</t>
  </si>
  <si>
    <t>MGS Brasil Distribuidora Ltda EPP</t>
  </si>
  <si>
    <t>71.443.667/0001-07</t>
  </si>
  <si>
    <t>Orbital Produtos para Laboratórios Ltda</t>
  </si>
  <si>
    <t>90.930.967/0001-65</t>
  </si>
  <si>
    <t>Mazzochini Com. Produtos Laboratoriais</t>
  </si>
  <si>
    <t>09.433.694/0001-25</t>
  </si>
  <si>
    <t>Josiel Danilo da Silva - ME</t>
  </si>
  <si>
    <t>09.058.708/000178</t>
  </si>
  <si>
    <t>Fratelli Com. De Máq. E Equip. Ltda</t>
  </si>
  <si>
    <t>03.994.920/0001-60</t>
  </si>
  <si>
    <t>PortalSul Empresa de Vigilância Ltda</t>
  </si>
  <si>
    <t>07.634.564/0001-25</t>
  </si>
  <si>
    <t>Ankara Serviços Teceirizáveis Eireli</t>
  </si>
  <si>
    <t>24.111.553/0001-80</t>
  </si>
  <si>
    <t>Tecnoeletro Instalações Elétricas Eireli</t>
  </si>
  <si>
    <t>23.916.643/0001-85</t>
  </si>
  <si>
    <t>Weld Store Comercio de Soldas Eireli</t>
  </si>
  <si>
    <t>02.453.554/0001-70</t>
  </si>
  <si>
    <t>Mercoservice Prestação  de Serviços Ltda</t>
  </si>
  <si>
    <t>00.243.167/0001-83</t>
  </si>
  <si>
    <t>CSA Copiadoras Ltda</t>
  </si>
  <si>
    <t>09.071.136/0001-67</t>
  </si>
  <si>
    <t>Horizonte Com. Abrasivos e Comp Ltda</t>
  </si>
  <si>
    <t>09.168.704/0001-42</t>
  </si>
  <si>
    <t>Empresa Brasil de Comunicação S/A</t>
  </si>
  <si>
    <t>Vencimento da obrigação ocorre no dia 11/02/2018.</t>
  </si>
  <si>
    <t>00.613.144/0001-13</t>
  </si>
  <si>
    <t>Felix Eletrônica e Informática Ltda</t>
  </si>
  <si>
    <t>04.567.265/0001-27</t>
  </si>
  <si>
    <t>Scorpion Informática Ltda ME</t>
  </si>
  <si>
    <t>00.488.292/0001-53</t>
  </si>
  <si>
    <t>Comercial Camargo Import Export Ltda</t>
  </si>
  <si>
    <t>19.225.144/0001-74</t>
  </si>
  <si>
    <t>Jume's Material de Construção Ltda</t>
  </si>
  <si>
    <t>07.251.073/0001-03</t>
  </si>
  <si>
    <t>Qually Print Formulários Continuos Ltda</t>
  </si>
  <si>
    <t>15.135.292/0001-47</t>
  </si>
  <si>
    <t>ER Comercial - Materiais para Solda - ME</t>
  </si>
  <si>
    <t>22.297.560/0001-92</t>
  </si>
  <si>
    <t>FGB Comercial Ltda</t>
  </si>
  <si>
    <t>09.685.667/0001-40</t>
  </si>
  <si>
    <t>Bento Office Industria de Móveis Ltda</t>
  </si>
  <si>
    <t>13.991.459/0001-46</t>
  </si>
  <si>
    <t>Baza Distribuidora Ltda</t>
  </si>
  <si>
    <t>10.942.831/0001-36</t>
  </si>
  <si>
    <t>Comercial Vanguardeira Eireli ME</t>
  </si>
  <si>
    <t>Vencimento da obrigação ocorre no dia 12/02/2018.</t>
  </si>
  <si>
    <t>26.519.663/0001-00</t>
  </si>
  <si>
    <t>M M Rodrigues EIRELI - ME</t>
  </si>
  <si>
    <t>21.268.634/0001-08</t>
  </si>
  <si>
    <t>Multiplier Distribuidora Eireli - EPP</t>
  </si>
  <si>
    <t>Vencimento da obrigação ocorre no dia 16/02/2018.</t>
  </si>
  <si>
    <t>100020480954-201801</t>
  </si>
  <si>
    <t>Vencimento da obrigação ocorre no dia 14/02/2018.</t>
  </si>
  <si>
    <t>22.211.647/0001-03</t>
  </si>
  <si>
    <t>Viana Empreendimentos Empresariais Ltda</t>
  </si>
  <si>
    <t>12.450.655/0001-40</t>
  </si>
  <si>
    <t>S.M. Correa - ME</t>
  </si>
  <si>
    <t>10.689.931/0001-00</t>
  </si>
  <si>
    <t>Impaver Distrib. Tintas e Abrasivos Ltda</t>
  </si>
  <si>
    <t>27.267.032/0001-04</t>
  </si>
  <si>
    <t>BSI Brasil Soluções Inteligentes Ltda</t>
  </si>
  <si>
    <t>09.058.708/0001-78</t>
  </si>
  <si>
    <t>Vencimento da obrigação ocorre no dia 04/03/2018.</t>
  </si>
  <si>
    <t>01.151.850/0001-53</t>
  </si>
  <si>
    <t>Ludwig Biotecnologia Ltda</t>
  </si>
  <si>
    <t>22.014.876/0001-20</t>
  </si>
  <si>
    <t>Fer-Max Ferramentas Ltda</t>
  </si>
  <si>
    <t>20.784.313/0001-95</t>
  </si>
  <si>
    <t>RM Comércio de Mercadorias e Mat Ltda</t>
  </si>
  <si>
    <t>23.300.220/0001-36</t>
  </si>
  <si>
    <t>Biox Comércio de Prod Médicos Lab Eireli</t>
  </si>
  <si>
    <t>ARG Mangueiras Ltda</t>
  </si>
  <si>
    <t>03.778.921/0001-78</t>
  </si>
  <si>
    <t>12.066.474/0001-15</t>
  </si>
  <si>
    <t>Roma Reagentes Ltda - EPP</t>
  </si>
  <si>
    <t>21.263.301/0001-88</t>
  </si>
  <si>
    <t>Cientific Comércio &amp; Produtos Eireli - ME</t>
  </si>
  <si>
    <t>10.717.639/0001-46</t>
  </si>
  <si>
    <t>Fabricio Soncini Equip de Informática ME</t>
  </si>
  <si>
    <t>Vencimento da obrigação ocorre no dia 28/02/2018.</t>
  </si>
  <si>
    <t>34.028.316/0026-61</t>
  </si>
  <si>
    <t>Empresa Brasileira Correios e Telégrafos</t>
  </si>
  <si>
    <t>Vencimento da obrigação ocorre no dia 21/02/2018.</t>
  </si>
  <si>
    <t>21.495.006/0001-57</t>
  </si>
  <si>
    <t>Guará Ferramentas Comércio Eireli</t>
  </si>
  <si>
    <t>24.497.955/0001-64</t>
  </si>
  <si>
    <t>J&amp;A Service Serviços Ltda ME</t>
  </si>
  <si>
    <t>Vencimento da obrigação ocorre no dia 02/03/2018.</t>
  </si>
  <si>
    <t>Aguardando recurso financeiro para pagamento - Custeio C-2</t>
  </si>
  <si>
    <t>12.450.655/000140</t>
  </si>
  <si>
    <t>24.830.144/0001-33</t>
  </si>
  <si>
    <t>Suely Mutti Ferramentas e Ferragens ME</t>
  </si>
  <si>
    <t>20.240.470/0001-30</t>
  </si>
  <si>
    <t>R.A.C. Cunha ME</t>
  </si>
  <si>
    <t>02.624.659/0001-44</t>
  </si>
  <si>
    <t>Bellinea Indústria e Com. De Móveis Ltda</t>
  </si>
  <si>
    <t>08.844.221/0001-58</t>
  </si>
  <si>
    <t>Inovare Empreiteira de Mão de Obra Ltda</t>
  </si>
  <si>
    <t>Vencimento da obrigação ocorre no dia 12/03/2018.</t>
  </si>
  <si>
    <t>22.065.938/0001-22</t>
  </si>
  <si>
    <t>CCK Comercial Eireli</t>
  </si>
  <si>
    <t>13.128.503/0001-99</t>
  </si>
  <si>
    <t>Slimp Distribuidora Ltda ME</t>
  </si>
  <si>
    <t>26.154.262/0001-02</t>
  </si>
  <si>
    <t>Lilian Araújo Correa ME</t>
  </si>
  <si>
    <t>24.884.690/0001-57</t>
  </si>
  <si>
    <t>Raphael Silva Araújo ME</t>
  </si>
  <si>
    <t>26.469.541/0001-57</t>
  </si>
  <si>
    <t>Sul.Com Atacado e Varejo Ltda EPP</t>
  </si>
  <si>
    <t>Vencimento da obrigação ocorre no dia 31/03/2018.</t>
  </si>
  <si>
    <t>19.351.920/0001-82</t>
  </si>
  <si>
    <t xml:space="preserve">C.V. Malfatti Componentes Eletrônicos </t>
  </si>
  <si>
    <t>100020480954-201802</t>
  </si>
  <si>
    <t>M M Rodrigues Eireli ME</t>
  </si>
  <si>
    <t>16.576.583/0001-33</t>
  </si>
  <si>
    <t>Revo Ferramentas de Cortes Ltda</t>
  </si>
  <si>
    <t>23.267.973/0001-97</t>
  </si>
  <si>
    <t>L3M Comercio Ltda</t>
  </si>
  <si>
    <t>Vencimento da obrigação ocorre no dia 04/04/2018.</t>
  </si>
  <si>
    <t>23.389.585/0001-89</t>
  </si>
  <si>
    <t>Vanessa Santana Silva ME</t>
  </si>
  <si>
    <t>26.370.481/0001-10</t>
  </si>
  <si>
    <t>Dener Tedesco ME</t>
  </si>
  <si>
    <t>00.660.960/0001-88</t>
  </si>
  <si>
    <t>MMP Materiais Pedagógicos Ltda</t>
  </si>
  <si>
    <t>01.172.123/0001-72</t>
  </si>
  <si>
    <t>Cardoso e Duarte Ltda</t>
  </si>
  <si>
    <t>Pagamento parcial por insuficiência de recursos p/ pgto da totalidade</t>
  </si>
  <si>
    <t>01.624.149/0001-68</t>
  </si>
  <si>
    <t>Lusa Med Ltda EPP</t>
  </si>
  <si>
    <t>58.954.694/0001-86</t>
  </si>
  <si>
    <t>Per-Lab Ind. E Com de Vidros Ltda</t>
  </si>
  <si>
    <t>07.605.761/0001-16</t>
  </si>
  <si>
    <t>Madsul Comércio e Transportes Ltda</t>
  </si>
  <si>
    <t>27.500.796/0001-06</t>
  </si>
  <si>
    <t>Probioma Produtos Naturais Ltda</t>
  </si>
  <si>
    <t>Vencimento da obrigação ocorre no dia 10/04/2018.</t>
  </si>
  <si>
    <t>08.181.702/0001-20</t>
  </si>
  <si>
    <t>AMC Acessórios e Construção Ltda</t>
  </si>
  <si>
    <t>100020480954-201803</t>
  </si>
  <si>
    <t>Vencimento da obrigação ocorre no dia 14/04/2018.</t>
  </si>
  <si>
    <t>Vencimento da obrigação ocorre no dia 03/05/2018.</t>
  </si>
  <si>
    <t>24.743.500/0001-81</t>
  </si>
  <si>
    <t>Vencimento da obrigação ocorre no dia 13/04/2018.</t>
  </si>
  <si>
    <t>Vencimento da obrigação ocorre no dia 04/05/2018.</t>
  </si>
  <si>
    <t>Simbel Com. De Equipamentos Ltda</t>
  </si>
  <si>
    <t>Aguardando recurso financeiro para pagamento - Permanente D-2</t>
  </si>
  <si>
    <t>17.320.313/0001-20</t>
  </si>
  <si>
    <t>Max Com e Industria de Produtos Ltda</t>
  </si>
  <si>
    <t>Total até Abril 2018</t>
  </si>
  <si>
    <t>Vencimento da obrigação ocorre no dia 14/03/2018.</t>
  </si>
  <si>
    <t>Vencimento da obrigação ocorre no dia 23/04/2018.</t>
  </si>
  <si>
    <t>Vencimento da obrigação ocorre no dia 30/04/2018.</t>
  </si>
  <si>
    <t>13.825.298/0001-10</t>
  </si>
  <si>
    <t>Limatec Indústria e Serviços Eireli EPP</t>
  </si>
  <si>
    <t>14.968.227/0001-30</t>
  </si>
  <si>
    <t>Fergavi Comercial Ltda EPP</t>
  </si>
  <si>
    <t>Vencimento da obrigação ocorre no dia 10/05/2018.</t>
  </si>
  <si>
    <t>100020480954-201804</t>
  </si>
  <si>
    <t>Vencimento da obrigação ocorre no dia 14/05/2018.</t>
  </si>
  <si>
    <t>15.984.883/0001-99</t>
  </si>
  <si>
    <t>Eletrica Radiante Materiais Eletricos Ltda</t>
  </si>
  <si>
    <t>Total até Maio 2018</t>
  </si>
  <si>
    <t>Vencimento da obrigação ocorre no dia 08/05/2018.</t>
  </si>
  <si>
    <t>Vencimento da obrigação ocorre no dia 01/06/2018.</t>
  </si>
  <si>
    <t>18.674.896/0001-50</t>
  </si>
  <si>
    <t>Bax Company Com e Serv Equip Ltda</t>
  </si>
  <si>
    <t>Basprix Comércio e Serviços Ltda</t>
  </si>
  <si>
    <t>10.698.323/0001-54</t>
  </si>
  <si>
    <t>03.298.936/0001-39</t>
  </si>
  <si>
    <t>Multicodi Distribuidora Ltda</t>
  </si>
  <si>
    <t>Aguardando recurso financeiro para pagamento - Custeio C-3</t>
  </si>
  <si>
    <t>26.142.894/0001-48</t>
  </si>
  <si>
    <t>Leonardo dos Santos de Quadros - ME</t>
  </si>
  <si>
    <t>07.524.826/0001-07</t>
  </si>
  <si>
    <t>Mastertec Manutenção Ltda</t>
  </si>
  <si>
    <t>06.924.882/0001-68</t>
  </si>
  <si>
    <t>Rodrigo Cesar Cassio ME</t>
  </si>
  <si>
    <t>17.930.162/0001-21</t>
  </si>
  <si>
    <t>Nativa Lab Produtos Laboratoriais Ltda</t>
  </si>
  <si>
    <t>Aguardando recurso para pagamento de permanente D-2</t>
  </si>
  <si>
    <t>17.930.162/0001/21</t>
  </si>
  <si>
    <t>Vencimento da obrigação ocorre no dia 28/05/2018.</t>
  </si>
  <si>
    <t>Vencimento da obrigação ocorre no dia 04/06/2018.</t>
  </si>
  <si>
    <t>05.530.834/0001-22</t>
  </si>
  <si>
    <t>Dunas Comercial Eireli EPP</t>
  </si>
  <si>
    <t>Empresa Brasil de Comunicação EBC S/A</t>
  </si>
  <si>
    <t>04.939.416/0001-20</t>
  </si>
  <si>
    <t>Rodney A.G. Rech &amp; Cia Ltda</t>
  </si>
  <si>
    <t>Aguardando recurso para pagamento de custeio - C-3</t>
  </si>
  <si>
    <t>05.965.179/0001-35</t>
  </si>
  <si>
    <t>DF Cartuchos Comércio de Info Ltda</t>
  </si>
  <si>
    <t>11.227.424/0001-00</t>
  </si>
  <si>
    <t>Calibry Metrologia Com e Calibração Ltda</t>
  </si>
  <si>
    <t>26.335.237/0001-17</t>
  </si>
  <si>
    <t>F.C. Salata Comercial - ME</t>
  </si>
  <si>
    <t>02.844.559/0001-23</t>
  </si>
  <si>
    <t>Nei Mello dos Santos e Cia Ltda</t>
  </si>
  <si>
    <t>Recurso financeiro recebido nesta data - Custeio C-2</t>
  </si>
  <si>
    <t>Vencimento da obrigação ocorre no dia 30/06/2018.</t>
  </si>
  <si>
    <t>Vencimento da obrigação ocorre no dia 18/06/2018.</t>
  </si>
  <si>
    <t>02.635.031/0001-44</t>
  </si>
  <si>
    <t>Bauhaus do Brasil Ltda - ME</t>
  </si>
  <si>
    <t>100020480954-201805</t>
  </si>
  <si>
    <t>Vencimento da obrigação ocorre no dia 14/06/2018</t>
  </si>
  <si>
    <t>88.071.139/0001-77</t>
  </si>
  <si>
    <t>Transportes Rodighiero Ltda</t>
  </si>
  <si>
    <t>Vencimento da obrigação ocorre no dia 04/07/2018.</t>
  </si>
  <si>
    <t>Vencimento da obrigação ocorre no dia 27/06/2018.</t>
  </si>
  <si>
    <t>04.046.177/0001-80</t>
  </si>
  <si>
    <t>Tecnovisual Sistema de Comunic Visual</t>
  </si>
  <si>
    <t>07.734.851/0001-07</t>
  </si>
  <si>
    <t>Famaha Com. De Material de Info Ltda</t>
  </si>
  <si>
    <t>23.875.884/0001-23</t>
  </si>
  <si>
    <t>Milton Kabistchke Eireli - ME</t>
  </si>
  <si>
    <t>Vencimento da obrigação ocorre no dia 21/06/2018.</t>
  </si>
  <si>
    <t>25.006.962/0001-89</t>
  </si>
  <si>
    <t>Mundial Glass Produtos p/ Lab Eireli</t>
  </si>
  <si>
    <t>22.265.938/0001-22</t>
  </si>
  <si>
    <t>Vencimento da obrigação ocorre no dia 21/05/2018.</t>
  </si>
  <si>
    <t>Vencimento da obrigação ocorre no dia 10/06/2018.</t>
  </si>
  <si>
    <t>Vencimento da obrigação ocorre no dia 04/08/2018.</t>
  </si>
  <si>
    <t>100020480954-201806</t>
  </si>
  <si>
    <t>Vencimento da obrigação ocorre no dia 14/07/2018</t>
  </si>
  <si>
    <t>Vencimento da obrigação ocorre no dia 10/07/2018.</t>
  </si>
  <si>
    <t>MGS Brasil Distribuidora Ltda - EPP</t>
  </si>
  <si>
    <t>Recurso financeiro recebido nesta data - Custeio C-3</t>
  </si>
  <si>
    <t>Vencimento da obrigação ocorre no dia 01/08/2018.</t>
  </si>
  <si>
    <t>08.223.886/0001-44</t>
  </si>
  <si>
    <t>Adilson Silva Junior ME</t>
  </si>
  <si>
    <t>Total até Julho 2018</t>
  </si>
  <si>
    <t>Vencimento da obrigação ocorre no dia 13/08/2018.</t>
  </si>
  <si>
    <t>92.326.891/0001-99</t>
  </si>
  <si>
    <t>AEIERGS</t>
  </si>
  <si>
    <t>10/2018</t>
  </si>
  <si>
    <t>Vencimento da obrigação ocorre no dia 03/08/2018.</t>
  </si>
  <si>
    <t>05.082.791/0001-53</t>
  </si>
  <si>
    <t>Aguardando recursos para pagamento - Custeio C-2</t>
  </si>
  <si>
    <t>Armafacil Ind. e Com. de Ferro e Aço Lt</t>
  </si>
  <si>
    <t>100020480954-201807</t>
  </si>
  <si>
    <t>Vencimento da obrigação ocorre no dia 14/08/2018.</t>
  </si>
  <si>
    <t>Total até Agosto 2018</t>
  </si>
  <si>
    <t>Vencimento da obrigação ocorre no dia 30/08/2018.</t>
  </si>
  <si>
    <t>00.147.109/0001-56</t>
  </si>
  <si>
    <t>Aquinpel Sup p/ Escrit Info e Papelaria</t>
  </si>
  <si>
    <t>Aguardando recursos para pagamento - Custeio C-3</t>
  </si>
  <si>
    <t>Vencimento da obrigação ocorre no dia 04/09/2018.</t>
  </si>
  <si>
    <t>Vencimento da obrigação ocorre no dia 13/09/2018.</t>
  </si>
  <si>
    <t>2018-626</t>
  </si>
  <si>
    <t>03.509.226/0001-00</t>
  </si>
  <si>
    <t>Aldir Balbinot e Cia Ltda</t>
  </si>
  <si>
    <t>09.368.381/0001-30</t>
  </si>
  <si>
    <t>Loggerais Ind. Com. Distribuidora Ltda</t>
  </si>
  <si>
    <t>2018687</t>
  </si>
  <si>
    <t>837111</t>
  </si>
  <si>
    <t>100020480954-201808</t>
  </si>
  <si>
    <t>1809001223139</t>
  </si>
  <si>
    <t>1809001224809</t>
  </si>
  <si>
    <t>1809001224808</t>
  </si>
  <si>
    <t>1809001223826</t>
  </si>
  <si>
    <t>1809001224810</t>
  </si>
  <si>
    <t>Vencimento da obrigação ocorre no dia 04/10/2018.</t>
  </si>
  <si>
    <t>1353797</t>
  </si>
  <si>
    <t>Vencimento da obrigação ocorre no dia 02/10/2018.</t>
  </si>
  <si>
    <t>C.V. Malfatti Componentes Eletrônicos EPP</t>
  </si>
  <si>
    <t>666.145</t>
  </si>
  <si>
    <t>20181129</t>
  </si>
  <si>
    <t>66587372</t>
  </si>
  <si>
    <t>Vencimento da obrigação ocorre no dia 15/10/2018.</t>
  </si>
  <si>
    <t>03.615.748/0001-97</t>
  </si>
  <si>
    <t>Jany Polmann Moretto</t>
  </si>
  <si>
    <t>08.186.386/0001-80</t>
  </si>
  <si>
    <t>Edson Ricardo Zanella</t>
  </si>
  <si>
    <t>2018619</t>
  </si>
  <si>
    <t>Total até Outubro 2018</t>
  </si>
  <si>
    <t>1372639</t>
  </si>
  <si>
    <t>22.302.667/0001-81</t>
  </si>
  <si>
    <t>LDC Bortolozzi - Comercial ME</t>
  </si>
  <si>
    <t>1810001945494</t>
  </si>
  <si>
    <t>1810001946440</t>
  </si>
  <si>
    <t>1810001946441</t>
  </si>
  <si>
    <t>1810001946442</t>
  </si>
  <si>
    <t>1810001944829</t>
  </si>
  <si>
    <t>Vencimento da obrigação ocorre no dia 04/11/2018.</t>
  </si>
  <si>
    <t>839687</t>
  </si>
  <si>
    <t>Vencimento da obrigação ocorre no dia 01/11/2018.</t>
  </si>
  <si>
    <t>10.662.497/0002-48</t>
  </si>
  <si>
    <t>Grande Eletro Eletrônicos Ltda</t>
  </si>
  <si>
    <t>2018787</t>
  </si>
  <si>
    <t>100020480954-201809</t>
  </si>
  <si>
    <t>02.543.216/0001-29</t>
  </si>
  <si>
    <t>Perfil Computacional Ltda</t>
  </si>
  <si>
    <t>68191089</t>
  </si>
  <si>
    <t>Vencimento da obrigação ocorre no dia 13/11/2018.</t>
  </si>
  <si>
    <t>Aguardando recurso financeiro para pagamento - D3 Permanente</t>
  </si>
  <si>
    <t>Pagamento parcial cfme recurso recebido em 16/10/2018 - D3 Permanente</t>
  </si>
  <si>
    <t>27.593.146/0001-44</t>
  </si>
  <si>
    <t>Perfil Esporte Ltda - ME</t>
  </si>
  <si>
    <t>Recurso financeiro recebido nesta data - D3 Permanente</t>
  </si>
  <si>
    <t>675735</t>
  </si>
  <si>
    <t>94.219.383/0001-37</t>
  </si>
  <si>
    <t>Los e Silva Impressão Digital Ltda</t>
  </si>
  <si>
    <t xml:space="preserve"> </t>
  </si>
  <si>
    <t>843055</t>
  </si>
  <si>
    <t>Vencimento da obrigação ocorre no dia 30/11/2018.</t>
  </si>
  <si>
    <t>100020480954-201810</t>
  </si>
  <si>
    <t>Vencimento da obrigação ocorre no dia 14/11/2018.</t>
  </si>
  <si>
    <t>00.000.000/0001-91</t>
  </si>
  <si>
    <t>Fatura Suprimento Fundos - Cartão BB</t>
  </si>
  <si>
    <t>Vencimento da obrigação ocorre no dia 10/11/2018.</t>
  </si>
  <si>
    <t>1393944</t>
  </si>
  <si>
    <t>Vencimento da obrigação ocorre no dia 12/11/2018.</t>
  </si>
  <si>
    <t>1811002660533</t>
  </si>
  <si>
    <t>1811002662129</t>
  </si>
  <si>
    <t>1811002662130</t>
  </si>
  <si>
    <t>1811002662131</t>
  </si>
  <si>
    <t>1811002661192</t>
  </si>
  <si>
    <t>Vencimento da obrigação ocorre no dia 19/11/2018.</t>
  </si>
  <si>
    <t>Vencimento da obrigação ocorre no dia 04/12/2018.</t>
  </si>
  <si>
    <t>2018733</t>
  </si>
  <si>
    <t>685215</t>
  </si>
  <si>
    <t>Vencimento da obrigação ocorre no dia 21/11/2018.</t>
  </si>
  <si>
    <t>69796762</t>
  </si>
  <si>
    <t>Vencimento da obrigação ocorre no dia 13/12/2018.</t>
  </si>
  <si>
    <t>7200763</t>
  </si>
  <si>
    <t>Vencimento da obrigação ocorre no dia 26/11/2018.</t>
  </si>
  <si>
    <t>7200764</t>
  </si>
  <si>
    <t>OI S/A.</t>
  </si>
  <si>
    <t>1901.004066468</t>
  </si>
  <si>
    <t>1901.004065836</t>
  </si>
  <si>
    <t>1901.004067382</t>
  </si>
  <si>
    <t>1901.004067383</t>
  </si>
  <si>
    <t>1901.004067384</t>
  </si>
  <si>
    <t>847841</t>
  </si>
  <si>
    <t>10.596.399/0001-79</t>
  </si>
  <si>
    <t>Atlantis Com. De Máquinas e Equip Ltda</t>
  </si>
  <si>
    <t>12.811.487/0001-71</t>
  </si>
  <si>
    <t>Multisul Com. E Distribuição Ltda</t>
  </si>
  <si>
    <t>14.062.718/0001-17</t>
  </si>
  <si>
    <t>A.T. Nedel e Cia Ltda</t>
  </si>
  <si>
    <t>01.424.128/0001-45</t>
  </si>
  <si>
    <t>Luiz Tadeo Damaschi ME</t>
  </si>
  <si>
    <t>MGS Brasil Distribuidora Eireli</t>
  </si>
  <si>
    <t>92.067.073/0001-19</t>
  </si>
  <si>
    <t>Tavi Papelaria Mat Escritório Ltda</t>
  </si>
  <si>
    <t>07.250.898/0001-03</t>
  </si>
  <si>
    <t>Elite Materiais de Construção Ltda</t>
  </si>
  <si>
    <t>20.483.193/0001-96</t>
  </si>
  <si>
    <t>Brásidas Eireli</t>
  </si>
  <si>
    <t>24.938.227/0001-40</t>
  </si>
  <si>
    <t>Comercial Jsm Produtos Agropecuários</t>
  </si>
  <si>
    <t>18.190.056/0001-11</t>
  </si>
  <si>
    <t>Hexa Comércio e Imp. De Equipamentos Eireli</t>
  </si>
  <si>
    <t>Slimp Distribuidora Ltda</t>
  </si>
  <si>
    <t>Scorpion Informática Eireli</t>
  </si>
  <si>
    <t>30.856.536/0001-74</t>
  </si>
  <si>
    <t>Luiza Eduarda Sousa Pereira</t>
  </si>
  <si>
    <t>10.794.168/0001-70</t>
  </si>
  <si>
    <t>Andressa Panini Albissu</t>
  </si>
  <si>
    <t>Aguardando recurso para pagamento D-2</t>
  </si>
  <si>
    <t>Mercoservice Prestação de Serviços Ltda</t>
  </si>
  <si>
    <t>2019/180</t>
  </si>
  <si>
    <t>Empresa Brasil de Comunicação S.A</t>
  </si>
  <si>
    <t>7205853</t>
  </si>
  <si>
    <t>22716868</t>
  </si>
  <si>
    <t>Rio Grande Energia S.A</t>
  </si>
  <si>
    <t>Portalsul Empresa de Vigilância Ltda</t>
  </si>
  <si>
    <t>CSA Com. Sup. E Assitência Téc.</t>
  </si>
  <si>
    <t>83.413.591/0003-18</t>
  </si>
  <si>
    <t>Dicapel Papeis e Embalagens Ltda</t>
  </si>
  <si>
    <t>26.837.253/0001-08</t>
  </si>
  <si>
    <t>Konsulti Suprimentos Eireli</t>
  </si>
  <si>
    <t>25.008.579/0001-60</t>
  </si>
  <si>
    <t>Quartfratteli Desc. E Eq.Eireli ME</t>
  </si>
  <si>
    <t>05.075.962/0001-23</t>
  </si>
  <si>
    <t>Maxim Qualitta Comércio Ltda</t>
  </si>
  <si>
    <t>Qually Print Formulários Contínuos Ltda</t>
  </si>
  <si>
    <t>07.048.323/0001-02</t>
  </si>
  <si>
    <t>RC Ramos Comércio Ltda</t>
  </si>
  <si>
    <t>Pgto parcial por falta de recurso.</t>
  </si>
  <si>
    <t>Aguardando recurso para pagamento C-3</t>
  </si>
  <si>
    <t>1902.004761540</t>
  </si>
  <si>
    <t>1902.004762432</t>
  </si>
  <si>
    <t>1902.004762434</t>
  </si>
  <si>
    <t>1902.004762433</t>
  </si>
  <si>
    <t>1902.004760911</t>
  </si>
  <si>
    <t>29.843.035/0001-74</t>
  </si>
  <si>
    <t>Sentinela do Vale Comercial Eireli</t>
  </si>
  <si>
    <t>04.821.081/0001-41</t>
  </si>
  <si>
    <t>Heiber Com. E Representações Ltda</t>
  </si>
  <si>
    <t>09.255.284/0001-31</t>
  </si>
  <si>
    <t>Casa da Instrumentação Ltda Me</t>
  </si>
  <si>
    <t>31.494.539/0001-78</t>
  </si>
  <si>
    <t>Cristiane Fernandes Parmagnani Vargas</t>
  </si>
  <si>
    <t>08.293.222/0001-51</t>
  </si>
  <si>
    <t>Ferragem Tempo Real Ltda</t>
  </si>
  <si>
    <t>Skill-Tec Com e Manut de Inst de Mediç</t>
  </si>
  <si>
    <t>Engetotus Comércio de Equip. Ltda</t>
  </si>
  <si>
    <t>LDC Bortolozzi Comercial ME</t>
  </si>
  <si>
    <t>Sul.Com Atacado e Varejo Ltda</t>
  </si>
  <si>
    <t>15.142.889/0001-19</t>
  </si>
  <si>
    <t>LAM TI Tecnologia LTDA</t>
  </si>
  <si>
    <t>03.217.016/0001-49</t>
  </si>
  <si>
    <t>RPF Comercial EIRELI</t>
  </si>
  <si>
    <t>714632</t>
  </si>
  <si>
    <t>851651</t>
  </si>
  <si>
    <t>25635676</t>
  </si>
  <si>
    <t>Revo Ferramentas de Corte Ltda</t>
  </si>
  <si>
    <t>27.518.373/0001-05</t>
  </si>
  <si>
    <t>Meta Comércio de Ferragens e Ferr. Eireli</t>
  </si>
  <si>
    <t>05.780.938/0001-95</t>
  </si>
  <si>
    <t>Refrigeração Flora Ltda</t>
  </si>
  <si>
    <t>94.827.557/0001-44</t>
  </si>
  <si>
    <t>J L Freese</t>
  </si>
  <si>
    <t>04.927.672/0001-06</t>
  </si>
  <si>
    <t>SC &amp; M Comercial de Mat de Escrit e Inf. Ltda</t>
  </si>
  <si>
    <t>09.242.037/0001-09</t>
  </si>
  <si>
    <t>Bezerra Com. De Prod. E Equipam. Eireli EPP</t>
  </si>
  <si>
    <t>Amilton Guimarães e Cia Ltda</t>
  </si>
  <si>
    <t>07.304.150/0001-38</t>
  </si>
  <si>
    <t>AK Automação Industrial Ltda</t>
  </si>
  <si>
    <t>Neycar Oficina Mecânica Eireli</t>
  </si>
  <si>
    <t>1903.005446721</t>
  </si>
  <si>
    <t>1903.005446720</t>
  </si>
  <si>
    <t>1903.005445837</t>
  </si>
  <si>
    <t>1903.005446719</t>
  </si>
  <si>
    <t>1903.005445227</t>
  </si>
  <si>
    <t>Vencimento da obrigação ocorre em 04/04/2019</t>
  </si>
  <si>
    <t>05.620.939/0001-72</t>
  </si>
  <si>
    <t>Luiz Cesar Cardoso ME</t>
  </si>
  <si>
    <t>29.926.189/0001-20</t>
  </si>
  <si>
    <t>SIS Comércio de Materiais e Equip. Ltda</t>
  </si>
  <si>
    <t>17.565.852/0001-29</t>
  </si>
  <si>
    <t>Conceito Equipamentos Ltda</t>
  </si>
  <si>
    <t>1485726</t>
  </si>
  <si>
    <t>1485725</t>
  </si>
  <si>
    <t>2019/360</t>
  </si>
  <si>
    <t>723576</t>
  </si>
  <si>
    <t>19.365.869/0001-68</t>
  </si>
  <si>
    <t>Prisma Ar Condicionado Eireli ME</t>
  </si>
  <si>
    <t>1009</t>
  </si>
  <si>
    <t>Total até Março 2019</t>
  </si>
  <si>
    <t>Madsul Comércio e Transportes Ltda Me</t>
  </si>
  <si>
    <t>26.453.454/0001-01</t>
  </si>
  <si>
    <t>Portal do Vale Comércio e Serviços Eireli</t>
  </si>
  <si>
    <t>09.248.608/0001-04</t>
  </si>
  <si>
    <t>Seguradora Líder dos Consórcios DPVAT</t>
  </si>
  <si>
    <t>DPVAT/IRU-2929</t>
  </si>
  <si>
    <t>DPVAT/IKK-6942</t>
  </si>
  <si>
    <t>DPVAT/IPH-6077</t>
  </si>
  <si>
    <t>DPVAT/IWP-0742</t>
  </si>
  <si>
    <t>DPVAT/IND-0021</t>
  </si>
  <si>
    <t>DPVAT/IQB-4116</t>
  </si>
  <si>
    <t>28370434</t>
  </si>
  <si>
    <t>853883</t>
  </si>
  <si>
    <t>90.886.771/0001-10</t>
  </si>
  <si>
    <t>Desenfecsul Limp. e Con. de Prédios LTDA</t>
  </si>
  <si>
    <t>2019/5209</t>
  </si>
  <si>
    <t>2019/5210</t>
  </si>
  <si>
    <t>09.248608/0001-04</t>
  </si>
  <si>
    <t>DPVAT/ISE-2691</t>
  </si>
  <si>
    <t>92.695.790/0001-95</t>
  </si>
  <si>
    <t>Conselho Regional de Engenharia e Agrono</t>
  </si>
  <si>
    <t>ART 10120468</t>
  </si>
  <si>
    <t>CATEGORIA: I - FORNECIMENTO DE BENS (Peças de contrato)</t>
  </si>
  <si>
    <t>100020480954201903</t>
  </si>
  <si>
    <t>1904.006121580</t>
  </si>
  <si>
    <t>1904.006122172</t>
  </si>
  <si>
    <t>1904.006123032</t>
  </si>
  <si>
    <t>1904.006123031</t>
  </si>
  <si>
    <t>1904.006123030</t>
  </si>
  <si>
    <t>Vencimento da obrigação ocorre em 04/05/2019</t>
  </si>
  <si>
    <t>857981</t>
  </si>
  <si>
    <t>Vencimento da obrigação ocorre em 01/05/2019</t>
  </si>
  <si>
    <t>22.496.649/0001-88</t>
  </si>
  <si>
    <t>Matoli Equip. para Lab. Eireli ME</t>
  </si>
  <si>
    <t>1505327</t>
  </si>
  <si>
    <t>Vencimento da obrigação ocorre em 10/04/2019</t>
  </si>
  <si>
    <t>Vencimento da obrigação ocorre em 15/04/2019</t>
  </si>
  <si>
    <t>Vencimento da obrigação ocorre em 13/04/2020</t>
  </si>
  <si>
    <t>Vencimento da obrigação ocorre em 28/03/2019</t>
  </si>
  <si>
    <t>Vencimento da obrigação ocorre em 01/04/2019</t>
  </si>
  <si>
    <t>Vencimento da obrigação ocorre em 29/03/2019</t>
  </si>
  <si>
    <t>Vencimento da obrigação ocorre em 25/04/2019</t>
  </si>
  <si>
    <t>Vencimento da obrigação ocorre em 12/04/2020</t>
  </si>
  <si>
    <t>Vencimento da obrigação ocorre em 14/04/2020</t>
  </si>
  <si>
    <t>90.886.771/0001-11</t>
  </si>
  <si>
    <t>BSI - Brasil Soluções Inteligentes Ltda</t>
  </si>
  <si>
    <t>Data da Liquidação</t>
  </si>
  <si>
    <t>Aguardando recurso para pagamento C-2</t>
  </si>
  <si>
    <t>Prisma AR Condicionado Eireli ME</t>
  </si>
  <si>
    <t>734006</t>
  </si>
  <si>
    <t>Allerbest Com. De Produtos p/ Laboratorio</t>
  </si>
  <si>
    <t>Vencimento da obrigação ocorre em 22/04/2019</t>
  </si>
  <si>
    <t>Vencimento da obrigação ocorre em 14/04/2019</t>
  </si>
  <si>
    <t>Aguardando recurso para pagamento C-3 (Conta vinculada)</t>
  </si>
  <si>
    <t>Total até Abril 2019</t>
  </si>
  <si>
    <t xml:space="preserve">Ordem Cronológica </t>
  </si>
  <si>
    <t>31266938</t>
  </si>
  <si>
    <t>Vencimento da obrigação ocorre em 13/05/2019</t>
  </si>
  <si>
    <t>1040</t>
  </si>
  <si>
    <t>1041</t>
  </si>
  <si>
    <t>2019/5250</t>
  </si>
  <si>
    <t>Quality Atacado Eireli - EPP</t>
  </si>
  <si>
    <t xml:space="preserve">Mazzochini Com. de Prod. Lab. LTDA </t>
  </si>
  <si>
    <t>21.487.782/0001-05</t>
  </si>
  <si>
    <t>Netminas Com. de Informática Eireli ME</t>
  </si>
  <si>
    <t>21.089.749/0001-27</t>
  </si>
  <si>
    <t>Caras Revestimentos Eireli ME</t>
  </si>
  <si>
    <t>1527966</t>
  </si>
  <si>
    <t>Vencimento da obrigação ocorre em 10/05/2019</t>
  </si>
  <si>
    <t>Vencimento da obrigação ocorre em 14/05/2019</t>
  </si>
  <si>
    <t>1905.006800722</t>
  </si>
  <si>
    <t>Vencimento da obrigação ocorre em 20/05/2019</t>
  </si>
  <si>
    <t>1905.006800723</t>
  </si>
  <si>
    <t>1905.006800724</t>
  </si>
  <si>
    <t>1905.006799870</t>
  </si>
  <si>
    <t>Recurso de fonte específica - recebido nessa data</t>
  </si>
  <si>
    <t>Pgto parcial conforme recurso recebido</t>
  </si>
  <si>
    <t>743875</t>
  </si>
  <si>
    <t>862064</t>
  </si>
  <si>
    <t>Vencimento da obrigação ocorre em 05/06/2019</t>
  </si>
  <si>
    <t>Vencimento da obrigação ocorre em 21/05/2019</t>
  </si>
  <si>
    <t>1905.006800280</t>
  </si>
  <si>
    <t>Vencimento da obrigação ocorre em 04/06/2019</t>
  </si>
  <si>
    <t>02.016.440/0001-62</t>
  </si>
  <si>
    <t>76.535.764/0001-46</t>
  </si>
  <si>
    <t>SIM</t>
  </si>
  <si>
    <t>NÃO</t>
  </si>
  <si>
    <t>11.525.620/0001-60</t>
  </si>
  <si>
    <t>11.735.236/0001-92</t>
  </si>
  <si>
    <t>24845</t>
  </si>
  <si>
    <t>2020/2298</t>
  </si>
  <si>
    <t>100020480954202010</t>
  </si>
  <si>
    <t>18.207.297/0001-26</t>
  </si>
  <si>
    <t>G.S CONSTRUCOES EIRELI</t>
  </si>
  <si>
    <t>2020/2395</t>
  </si>
  <si>
    <t>24.845.457/0001-65</t>
  </si>
  <si>
    <t>9.442</t>
  </si>
  <si>
    <t>Usinas Fotovoltaicas</t>
  </si>
  <si>
    <t>100020480954202011</t>
  </si>
  <si>
    <t>J.A.F. DORNELLES FILHO COMERCIO DE INFO</t>
  </si>
  <si>
    <t>15.675.029/0001-40</t>
  </si>
  <si>
    <t>1.606</t>
  </si>
  <si>
    <t>30.041.676/0001-94</t>
  </si>
  <si>
    <t>1794</t>
  </si>
  <si>
    <t>05.274.036/0001-87</t>
  </si>
  <si>
    <t>VIA QUALITA SUPERMERCADO LTDA</t>
  </si>
  <si>
    <t>8925</t>
  </si>
  <si>
    <t>27.253.891/0001-44</t>
  </si>
  <si>
    <t>528</t>
  </si>
  <si>
    <t>22.352.565/0001-70</t>
  </si>
  <si>
    <t>402</t>
  </si>
  <si>
    <t>02.997.059/0001-21</t>
  </si>
  <si>
    <t>1.751</t>
  </si>
  <si>
    <t>AMILTON GUIMARAES E CIA LTDA</t>
  </si>
  <si>
    <t>2976</t>
  </si>
  <si>
    <t>WZ UNIAO MONTAGEM E INSTALACOES INDUSTRIAIS LTDA</t>
  </si>
  <si>
    <t>5932</t>
  </si>
  <si>
    <t>5931</t>
  </si>
  <si>
    <t>RPF COMERCIAL EIRELI</t>
  </si>
  <si>
    <t>7261</t>
  </si>
  <si>
    <t>PREVEINFO INFORMATICA E REFRIGERACAO LTDA</t>
  </si>
  <si>
    <t>00.781.399/0001-95</t>
  </si>
  <si>
    <t>1270</t>
  </si>
  <si>
    <t>K DE T H AGRA - ME</t>
  </si>
  <si>
    <t>4040</t>
  </si>
  <si>
    <t>8036</t>
  </si>
  <si>
    <t>N.H NETO - COMÉRCIO DE INSTRUMENTOS DE MEDIÇÃO</t>
  </si>
  <si>
    <t>2986</t>
  </si>
  <si>
    <t>10.376.569/0001-00</t>
  </si>
  <si>
    <t>2020/2497</t>
  </si>
  <si>
    <t>100020480954202012</t>
  </si>
  <si>
    <t>23.334.748/0001-90</t>
  </si>
  <si>
    <t>8924</t>
  </si>
  <si>
    <t>13.937.633/0001-72</t>
  </si>
  <si>
    <t>C L RODRIGUES FACHINI EIRELI</t>
  </si>
  <si>
    <t>2021/2568</t>
  </si>
  <si>
    <t>15.435.299/0001-84</t>
  </si>
  <si>
    <t>FOX COMERCIO E SERVICOS LTDA EPP</t>
  </si>
  <si>
    <t>994</t>
  </si>
  <si>
    <t>ART PLACAS COMUNICAÇÃO VISUAL</t>
  </si>
  <si>
    <t>08.636.629/0001-34</t>
  </si>
  <si>
    <t>10620</t>
  </si>
  <si>
    <t>100020480954202101</t>
  </si>
  <si>
    <t>33.656.835/0001-53</t>
  </si>
  <si>
    <t>INNOVARE IND. E COM. DE PEÇAS PLÁSTICAS EIRELI</t>
  </si>
  <si>
    <t>413</t>
  </si>
  <si>
    <t>29.332.265/0001-79</t>
  </si>
  <si>
    <t>REIS COMERCIO ATACADISTA E VAREJISTA</t>
  </si>
  <si>
    <t>347</t>
  </si>
  <si>
    <t>00.112.092/0001-08</t>
  </si>
  <si>
    <t>12320</t>
  </si>
  <si>
    <t>19352</t>
  </si>
  <si>
    <t>03.230.856/0001-41</t>
  </si>
  <si>
    <t>M.F. MACHADO SOARES</t>
  </si>
  <si>
    <t>10.261.012/0001-23</t>
  </si>
  <si>
    <t>TIE TAPETES</t>
  </si>
  <si>
    <t>11861</t>
  </si>
  <si>
    <t>22.860.881/0001-53</t>
  </si>
  <si>
    <t>ELIANA GALDINO SOARES COMPONENTES</t>
  </si>
  <si>
    <t>598</t>
  </si>
  <si>
    <t>25/02/2021 - conta vinculada paga em 03/03/2021</t>
  </si>
  <si>
    <t>100020480954202102</t>
  </si>
  <si>
    <t>202100000014256</t>
  </si>
  <si>
    <t>2021/2610</t>
  </si>
  <si>
    <t>29.107.879/0001-57</t>
  </si>
  <si>
    <t>EC VARGAS COMERCIO E SERVICOS LTDA</t>
  </si>
  <si>
    <t>596</t>
  </si>
  <si>
    <t>64.542.939/0001-60</t>
  </si>
  <si>
    <t>BRAVO - COMERCIO DE COMPONENTES ELETRON</t>
  </si>
  <si>
    <t>9827</t>
  </si>
  <si>
    <t>OBJECTTI SOLUCOES LTDA</t>
  </si>
  <si>
    <t>29571</t>
  </si>
  <si>
    <t>33.658.130/0001-75</t>
  </si>
  <si>
    <t>1429</t>
  </si>
  <si>
    <t>202100000014337</t>
  </si>
  <si>
    <t>9828</t>
  </si>
  <si>
    <t>9829</t>
  </si>
  <si>
    <t>547</t>
  </si>
  <si>
    <t>31.690.906/0001-09</t>
  </si>
  <si>
    <t>SANIGRAN LTDA</t>
  </si>
  <si>
    <t>15.153.524/0001-90</t>
  </si>
  <si>
    <t>10791</t>
  </si>
  <si>
    <t>18.641.075/0001-17</t>
  </si>
  <si>
    <t>13898</t>
  </si>
  <si>
    <t>9830</t>
  </si>
  <si>
    <t>21.665.350/0001-47</t>
  </si>
  <si>
    <t>PORTO CRUZ COMERCIO IMPORTACAO E EXPORT</t>
  </si>
  <si>
    <t>324</t>
  </si>
  <si>
    <t>CATEGORIA: I - FORNECIMENTO DE BENS (Peças de contrato) e Material - não compreendidas aquisições de pequeno valor</t>
  </si>
  <si>
    <t>24.005.316/0001-34</t>
  </si>
  <si>
    <t>PAPELARIA PAPEL CARTAZ LTDA</t>
  </si>
  <si>
    <t>12775</t>
  </si>
  <si>
    <t>FER - MAX FERRAMENTAS LTDA</t>
  </si>
  <si>
    <t>6967</t>
  </si>
  <si>
    <t>1271</t>
  </si>
  <si>
    <t>5723</t>
  </si>
  <si>
    <t>TERACOM TELEMATICA S.A.</t>
  </si>
  <si>
    <t>220061</t>
  </si>
  <si>
    <t>CASA DA INSTRUMENTAÇÃO</t>
  </si>
  <si>
    <t>02.820.966/0001-09</t>
  </si>
  <si>
    <t>12545</t>
  </si>
  <si>
    <t>04.151.822/0001-24</t>
  </si>
  <si>
    <t>TECSOLUTI COMERCIO E SOLUCOES LTDA</t>
  </si>
  <si>
    <t>1332</t>
  </si>
  <si>
    <t>K DE T H AGRA</t>
  </si>
  <si>
    <t>4350</t>
  </si>
  <si>
    <t>RAPHAEL SILVA ARAUJO</t>
  </si>
  <si>
    <t>7234</t>
  </si>
  <si>
    <t>RGE SUL DISTRIBUIDORA DE ENERGIA S.A.</t>
  </si>
  <si>
    <t>MERCOSERVICE PRESTACAO DE SERVICOS LTDA</t>
  </si>
  <si>
    <t>3946</t>
  </si>
  <si>
    <t>202100000014531</t>
  </si>
  <si>
    <t>DESENFECSUL LIMPADORA E CONSERVADORA DE PRÉDIOS LTDA</t>
  </si>
  <si>
    <t>MW SEGURANCA LTDA</t>
  </si>
  <si>
    <t>202100000002724</t>
  </si>
  <si>
    <t>CSA COM.SUPRIM.E ASSISTENCIA TEC.DE MAQ.COPIA</t>
  </si>
  <si>
    <t>8223</t>
  </si>
  <si>
    <t>OI S.A. - EM RECUPERACAO JUDICIAL</t>
  </si>
  <si>
    <t>202100000014696</t>
  </si>
  <si>
    <t>30365</t>
  </si>
  <si>
    <t>202100000002790</t>
  </si>
  <si>
    <t>3978</t>
  </si>
  <si>
    <t>18.855.826/0001-06</t>
  </si>
  <si>
    <t>NIVELATTO MOVEIS SOB MEDIDA LTDA</t>
  </si>
  <si>
    <t>1057</t>
  </si>
  <si>
    <t>COMPANHIA RIOGRANDENSE DE SANEAMENTO CORSAN</t>
  </si>
  <si>
    <t>100020480954202104</t>
  </si>
  <si>
    <t>VIVO LICITAÇÕES EIRELI</t>
  </si>
  <si>
    <t>MERCOSERVICE PRESTAÇÃO DE SERVIÇOS LTDA</t>
  </si>
  <si>
    <t>MW SEGURANÇA LTDA</t>
  </si>
  <si>
    <t>DESENFECSUL LIMP.E CON. DE PRÉDIOS LTDA</t>
  </si>
  <si>
    <t>CSA COM. SUP. E ASSITÊNCIA TÉC.</t>
  </si>
  <si>
    <t>RIO GRANDE ENERGIA S.A</t>
  </si>
  <si>
    <t>SENFFNET</t>
  </si>
  <si>
    <t>EMPRESA BRASILEIRA CORREIOS E TELÉGRAFOS</t>
  </si>
  <si>
    <t>CORSAN - CIA RIOGRANDENSE DE SANEAMENTO</t>
  </si>
  <si>
    <t>OBJECTTI SOLUÇÕES LTDA</t>
  </si>
  <si>
    <t>ÍTACA EIRELI</t>
  </si>
  <si>
    <t>SK FERNANDES AUTOMAÇÃO INDUSTRIAL</t>
  </si>
  <si>
    <t>C M DOS SANTOS CAMELLO</t>
  </si>
  <si>
    <t>SM DISTRIBUIDORA</t>
  </si>
  <si>
    <t>DR. ROCHA MATERIAIS DE CONSTRUÇÃO</t>
  </si>
  <si>
    <t>FIEL COMERCIAL E SERVICOS EIRELI</t>
  </si>
  <si>
    <t>AC COMÉRCIO DE FERRAMENTAS</t>
  </si>
  <si>
    <t>LICITARE PRODUTOS, MATERIAIS E SERVIÇOS LTDA - EPP</t>
  </si>
  <si>
    <t>VIDEQUIMICA IND E COMERCIO DE PRODUTOS QUIMICOS</t>
  </si>
  <si>
    <t>13/05/2021 e 14/05/2021</t>
  </si>
  <si>
    <t>26.950.671/0001-07</t>
  </si>
  <si>
    <t>LICERI COMERCIO DE PRODUTOS EM GERAL LTDA</t>
  </si>
  <si>
    <t>4582</t>
  </si>
  <si>
    <t>8.608</t>
  </si>
  <si>
    <t>76.535.764.0001-43</t>
  </si>
  <si>
    <t>202100000002844</t>
  </si>
  <si>
    <t>DESENFECSUL LIMPADORA E CONSERVADORA DE PREDI</t>
  </si>
  <si>
    <t>202100000014874</t>
  </si>
  <si>
    <t>4.005</t>
  </si>
  <si>
    <t>EMPRESA BRASILEIRA DE CORREIOS E TELEGRAFOS</t>
  </si>
  <si>
    <t>100020480954202105</t>
  </si>
  <si>
    <t>N.H.NETO COMERCIO DE INSTRUMENTOS DE MEDICAO</t>
  </si>
  <si>
    <t>3.177</t>
  </si>
  <si>
    <t>DELL COMPUTADORES DO BRASIL LTDA</t>
  </si>
  <si>
    <t>2.836.999</t>
  </si>
  <si>
    <t>2.837.899</t>
  </si>
  <si>
    <t>72.381.189/0010-01</t>
  </si>
  <si>
    <t>2.839.978</t>
  </si>
  <si>
    <t>08.288.901/0001-32</t>
  </si>
  <si>
    <t>L.H.GONCALVES COMPONENTES ELETRONICOS</t>
  </si>
  <si>
    <t>11.773</t>
  </si>
  <si>
    <t>4.049</t>
  </si>
  <si>
    <t>12.187</t>
  </si>
  <si>
    <t>202100000002899</t>
  </si>
  <si>
    <t>202100000015032</t>
  </si>
  <si>
    <t>8.989</t>
  </si>
  <si>
    <t>32.400</t>
  </si>
  <si>
    <t>100020480954202106</t>
  </si>
  <si>
    <t>202100000015342</t>
  </si>
  <si>
    <t>4.085</t>
  </si>
  <si>
    <t>202100000002977</t>
  </si>
  <si>
    <t>9.313</t>
  </si>
  <si>
    <t>100020480954202107</t>
  </si>
  <si>
    <t>LUCABIANCO COM. E CONFECCAO EM ACESSORIOS DES</t>
  </si>
  <si>
    <t>5.526</t>
  </si>
  <si>
    <t>GRUPO POVOS IMPORTACAO E EXPORTACAO LTDA</t>
  </si>
  <si>
    <t>3.589</t>
  </si>
  <si>
    <t>4.125</t>
  </si>
  <si>
    <t>202100000003008</t>
  </si>
  <si>
    <t>202100000015806</t>
  </si>
  <si>
    <t>100020480954202108</t>
  </si>
  <si>
    <t>-</t>
  </si>
  <si>
    <t>QUEST INTERNATIONAL LOGISTICS LTDA</t>
  </si>
  <si>
    <t>791</t>
  </si>
  <si>
    <t>1.052</t>
  </si>
  <si>
    <t>POLIBOX SISTEMAS CONSTRUTIVOS LTDA</t>
  </si>
  <si>
    <t>Cancelada. Substituída pela Nota Fiscal nº 116.304.037</t>
  </si>
  <si>
    <t>4.157</t>
  </si>
  <si>
    <t>Vencimento 13/10/2021</t>
  </si>
  <si>
    <t>Total até outubro de 2021</t>
  </si>
  <si>
    <t>29/092021</t>
  </si>
  <si>
    <t>202100000015973</t>
  </si>
  <si>
    <t>NP 145 - 23165.000849.2021-39</t>
  </si>
  <si>
    <t>202100000003042</t>
  </si>
  <si>
    <t>NP 146 - 23165.000870.2021-34</t>
  </si>
  <si>
    <t>NP 147 - 23165.000877.2021.56</t>
  </si>
  <si>
    <t>NP 144 - 23165.000862.2021-98</t>
  </si>
  <si>
    <t>NP 140 - 23165.000839.2021-01</t>
  </si>
  <si>
    <t>NP 148 - 23165.000878.2021-09</t>
  </si>
  <si>
    <t>NP 149 - 23165.000879.2021-45</t>
  </si>
  <si>
    <t>NP 150 - 23165.000880.2021-70</t>
  </si>
  <si>
    <t>2110.021676354</t>
  </si>
  <si>
    <t>2110.021677072</t>
  </si>
  <si>
    <t>2110.021677073</t>
  </si>
  <si>
    <t>2110.021677074</t>
  </si>
  <si>
    <t>2110.021676659</t>
  </si>
  <si>
    <t>07.194.776/0001-39</t>
  </si>
  <si>
    <t>28.924.885/0001-34</t>
  </si>
  <si>
    <t>SKA DESENVOLVIMENTO E LICENCIAMENTO DE SISTEMAS</t>
  </si>
  <si>
    <t>19.284</t>
  </si>
  <si>
    <t>10.069</t>
  </si>
  <si>
    <t>14.116.838/0001-50</t>
  </si>
  <si>
    <t>09.721.858/0001-10</t>
  </si>
  <si>
    <t>Última NP incluída: 2021NP152 - 04/10/2021</t>
  </si>
  <si>
    <t>02.431.670/0001-83</t>
  </si>
  <si>
    <t>28.074.900/0001-68</t>
  </si>
  <si>
    <t>2109.021322339</t>
  </si>
  <si>
    <t>2109.021322337</t>
  </si>
  <si>
    <t>2109.021322338</t>
  </si>
  <si>
    <t>2109.021321604</t>
  </si>
  <si>
    <t>2108.020953667</t>
  </si>
  <si>
    <t>2108.020954454</t>
  </si>
  <si>
    <t>2108.020954453</t>
  </si>
  <si>
    <t>2108.020954455</t>
  </si>
  <si>
    <t>2108.020953996</t>
  </si>
  <si>
    <t>2106.020187653</t>
  </si>
  <si>
    <t>2107.020577397</t>
  </si>
  <si>
    <t>2107.020577398</t>
  </si>
  <si>
    <t>2107.020576597</t>
  </si>
  <si>
    <t>2107.020576935</t>
  </si>
  <si>
    <t>2107.020577399</t>
  </si>
  <si>
    <t>2104.019340085</t>
  </si>
  <si>
    <t>2105.019788728</t>
  </si>
  <si>
    <t>2105.019789595</t>
  </si>
  <si>
    <t>2105.019789594</t>
  </si>
  <si>
    <t>2105.019789596</t>
  </si>
  <si>
    <t>2105.019789095</t>
  </si>
  <si>
    <t>2106.020188483</t>
  </si>
  <si>
    <t>2106.020187999</t>
  </si>
  <si>
    <t>2106.020188485</t>
  </si>
  <si>
    <t>2106.020188484</t>
  </si>
  <si>
    <t>2103.018921643</t>
  </si>
  <si>
    <t>2103.018922168</t>
  </si>
  <si>
    <t>2103.018922167</t>
  </si>
  <si>
    <t>2103.018922166</t>
  </si>
  <si>
    <t>2102.018487045</t>
  </si>
  <si>
    <t>2103.018921260</t>
  </si>
  <si>
    <t>2104.019340466</t>
  </si>
  <si>
    <t>2104.019340990</t>
  </si>
  <si>
    <t>2104.019340988</t>
  </si>
  <si>
    <t>2104.019340989</t>
  </si>
  <si>
    <t>2102.018487993</t>
  </si>
  <si>
    <t>2102.018487992</t>
  </si>
  <si>
    <t>2102.018487994</t>
  </si>
  <si>
    <t>2102.018487440</t>
  </si>
  <si>
    <t>2101.018042152</t>
  </si>
  <si>
    <t>2101.018043130</t>
  </si>
  <si>
    <t>2101.018042556</t>
  </si>
  <si>
    <t>2101.018043129</t>
  </si>
  <si>
    <t>2101.018043131</t>
  </si>
  <si>
    <t>2012.017586589</t>
  </si>
  <si>
    <t>2012.017587603</t>
  </si>
  <si>
    <t>2012.017587602</t>
  </si>
  <si>
    <t>2012.017587604</t>
  </si>
  <si>
    <t>2012.017587009</t>
  </si>
  <si>
    <t>2011.017118008</t>
  </si>
  <si>
    <t>2010.016638032</t>
  </si>
  <si>
    <t>2011.017118435</t>
  </si>
  <si>
    <t>2011.017119053</t>
  </si>
  <si>
    <t>2011.017119051</t>
  </si>
  <si>
    <t>2011.017119052</t>
  </si>
  <si>
    <t>100020480954202109</t>
  </si>
  <si>
    <t>120.131.055</t>
  </si>
  <si>
    <t>1048111</t>
  </si>
  <si>
    <t>40.432.544/0001-47</t>
  </si>
  <si>
    <t>CLARO S.A</t>
  </si>
  <si>
    <t>040636059/092021</t>
  </si>
  <si>
    <t>13.338.681/0001-44</t>
  </si>
  <si>
    <t>COMERCIAL SPONCHIADO</t>
  </si>
  <si>
    <t>5.274</t>
  </si>
  <si>
    <t>26.877.684/0001-06</t>
  </si>
  <si>
    <t>SECCHI DISTRIBUIDORA EIRELI</t>
  </si>
  <si>
    <t>880</t>
  </si>
  <si>
    <t>13.183.890/0001-66</t>
  </si>
  <si>
    <t>SUCESSO TECNOLOGIA E INFORMAÇÃO EIRELI ME</t>
  </si>
  <si>
    <t>2.238</t>
  </si>
  <si>
    <t>2.235</t>
  </si>
  <si>
    <t>032122341/022021</t>
  </si>
  <si>
    <t>033312628/032021</t>
  </si>
  <si>
    <t>034503853/042021</t>
  </si>
  <si>
    <t>035679247/052021</t>
  </si>
  <si>
    <t>036931863/062021</t>
  </si>
  <si>
    <t>038149264/072021</t>
  </si>
  <si>
    <t>039388961/082021</t>
  </si>
  <si>
    <t>2111.022020269</t>
  </si>
  <si>
    <t>2111.022020939</t>
  </si>
  <si>
    <t>2111.022020938</t>
  </si>
  <si>
    <t>2111.022020553</t>
  </si>
  <si>
    <t>4.196</t>
  </si>
  <si>
    <t>202100000016345</t>
  </si>
  <si>
    <t>10.352</t>
  </si>
  <si>
    <t>2111.022020940</t>
  </si>
  <si>
    <t>202100000003079</t>
  </si>
  <si>
    <t>100020480954202110</t>
  </si>
  <si>
    <t>41903381/102021</t>
  </si>
  <si>
    <t>38.259.748/0001-86</t>
  </si>
  <si>
    <t>MIAMIMED PRODUTOS ODONTOLOGICOS LTDA</t>
  </si>
  <si>
    <t>684</t>
  </si>
  <si>
    <t>Vencimento 13/12/2021</t>
  </si>
  <si>
    <t>Total até novembro de 2021</t>
  </si>
  <si>
    <t>21.308.480/0001-22</t>
  </si>
  <si>
    <t>AR RP CERTIFICACAO DIGITAL EIRELI</t>
  </si>
  <si>
    <t>3.632</t>
  </si>
  <si>
    <t>20211553</t>
  </si>
  <si>
    <t>100020480954202111</t>
  </si>
  <si>
    <t>43162385/112021</t>
  </si>
  <si>
    <t>2112.022345047</t>
  </si>
  <si>
    <t>2112.022345048</t>
  </si>
  <si>
    <t>2112.022344413</t>
  </si>
  <si>
    <t>2112.022345046</t>
  </si>
  <si>
    <t>2112.022344684</t>
  </si>
  <si>
    <t>Total até dezembro de 2021</t>
  </si>
  <si>
    <t>4.229</t>
  </si>
  <si>
    <t>202100000003130</t>
  </si>
  <si>
    <t>202100000016710</t>
  </si>
  <si>
    <t>10.803</t>
  </si>
  <si>
    <t>28.633.217/0001-58</t>
  </si>
  <si>
    <t>C.A.CONSULTORIA E TREINAMENTOS LTDA EPP</t>
  </si>
  <si>
    <t>1868-1</t>
  </si>
  <si>
    <t>13.573.964/0001-70</t>
  </si>
  <si>
    <t>EMMENSA VAREJISTA DE SUPRIMENTOS E ALIMENTOS</t>
  </si>
  <si>
    <t>1.939</t>
  </si>
  <si>
    <t>31.722.206/0001-59</t>
  </si>
  <si>
    <t>IVANETE APARECIDA MIRANDA (LUMIVALLY)</t>
  </si>
  <si>
    <t>906</t>
  </si>
  <si>
    <t>707</t>
  </si>
  <si>
    <t>36.819.972/0001-50</t>
  </si>
  <si>
    <t>BRUNO EDUARDO M. DE OLIVEIRA</t>
  </si>
  <si>
    <t>20.788.809/0001-37</t>
  </si>
  <si>
    <t>R7 DIGITAL INFORMATICA E SERVICOS LTDA</t>
  </si>
  <si>
    <t>3.591</t>
  </si>
  <si>
    <t>CJC COMERCIO VAREJISTA E ATACADISTA DE FERRAM</t>
  </si>
  <si>
    <t>40.044.357/0001-96</t>
  </si>
  <si>
    <t>391</t>
  </si>
  <si>
    <t>18.274.923/0001-05</t>
  </si>
  <si>
    <t>MASTERSUL EQUIPAMENTOS DE SEGURANCA LTDA</t>
  </si>
  <si>
    <t>10.537</t>
  </si>
  <si>
    <t>ITACA LTDA</t>
  </si>
  <si>
    <t>6.233</t>
  </si>
  <si>
    <t>18.036.984/0001-26</t>
  </si>
  <si>
    <t>LAURINDO BATISTA DE QUADROS &amp; CIA LTDA</t>
  </si>
  <si>
    <t>202.114</t>
  </si>
  <si>
    <t>27.176.482/0001-91</t>
  </si>
  <si>
    <t>DOUGLAS CORDEIRO EIRELI</t>
  </si>
  <si>
    <t>1.441</t>
  </si>
  <si>
    <t>J. J. VITALLI</t>
  </si>
  <si>
    <t>31.844</t>
  </si>
  <si>
    <t>DOLLY LOOS COMERCIO E REPRESENTACOES LTDA ME</t>
  </si>
  <si>
    <t>65.001.430/0001-73</t>
  </si>
  <si>
    <t>93.419.224/0001-13</t>
  </si>
  <si>
    <t>MARCON MATERIAIS DE CONSTRUÇÃO</t>
  </si>
  <si>
    <t>MADSUL COMERCIO &amp; TRANSPORTES LTDA</t>
  </si>
  <si>
    <t>Aguardando recurso financeiro</t>
  </si>
  <si>
    <t>11.084</t>
  </si>
  <si>
    <t>LISTA CLASSIFICATÓRIA ESPECIAL DE PEQUENOS CREDORES ( até R$ 17.600,00 - Decreto nº 9.412 de 18 junho de 2018)</t>
  </si>
  <si>
    <t>NP</t>
  </si>
  <si>
    <t>COMPANHIA RIOGRANDENSE DE SANEAMENTO - CORSAN</t>
  </si>
  <si>
    <t>173487042</t>
  </si>
  <si>
    <t>10.364.152/0002-08</t>
  </si>
  <si>
    <t>LINCE - SEGURANCA PATRIMONIAL LTDA</t>
  </si>
  <si>
    <t>1123</t>
  </si>
  <si>
    <t>GRUPO MULTI S.A</t>
  </si>
  <si>
    <t>59.717.553/0006-17</t>
  </si>
  <si>
    <t>3261743</t>
  </si>
  <si>
    <t>RGE SUL DISTRIBUIDORA DE ENERGIA S.A</t>
  </si>
  <si>
    <t>142266872</t>
  </si>
  <si>
    <t>DELMOCO DISTRIBUIDORA DE LIVROS LTDA</t>
  </si>
  <si>
    <t>40.516.764/0001-59</t>
  </si>
  <si>
    <t>2903</t>
  </si>
  <si>
    <t>22.872.389/0001-06</t>
  </si>
  <si>
    <t>ECOMIN AGROAMBIENTAL LTDA</t>
  </si>
  <si>
    <t>34</t>
  </si>
  <si>
    <t>44.133.337/0001-42</t>
  </si>
  <si>
    <t>MICRON ATACADO LTDA</t>
  </si>
  <si>
    <t>TOTAL</t>
  </si>
  <si>
    <t>60.629.992/0001-42</t>
  </si>
  <si>
    <t>MAURO LUIS BERNARDINO LOPES</t>
  </si>
  <si>
    <t>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</si>
</sst>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R$&quot;\ * #,##0.00_-;\-&quot;R$&quot;\ * #,##0.00_-;_-&quot;R$&quot;\ * &quot;-&quot;??_-;_-@_-"/>
    <numFmt numFmtId="164" formatCode="&quot;R$&quot;\ #,##0.00"/>
    <numFmt numFmtId="165" formatCode="&quot;R$&quot;#,##0.00"/>
  </numFmts>
  <fonts count="3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12"/>
      <color theme="0"/>
      <name val="Times New Roman"/>
      <family val="1"/>
    </font>
    <font>
      <b/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92929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color rgb="FF000000"/>
      <name val="Arial"/>
      <family val="2"/>
    </font>
    <font>
      <sz val="10"/>
      <color rgb="FF363636"/>
      <name val="Calibri"/>
      <family val="2"/>
      <scheme val="minor"/>
    </font>
    <font>
      <sz val="11"/>
      <color rgb="FF363636"/>
      <name val="Calibri"/>
      <family val="2"/>
      <scheme val="minor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2" fillId="0" borderId="0" applyFont="0" applyFill="0" applyBorder="0" applyAlignment="0" applyProtection="0"/>
  </cellStyleXfs>
  <cellXfs count="333">
    <xf numFmtId="0" fontId="0" fillId="0" borderId="0" xfId="0"/>
    <xf numFmtId="0" fontId="4" fillId="0" borderId="0" xfId="0" applyFont="1"/>
    <xf numFmtId="0" fontId="6" fillId="4" borderId="2" xfId="0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164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/>
    </xf>
    <xf numFmtId="49" fontId="7" fillId="0" borderId="3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64" fontId="7" fillId="0" borderId="1" xfId="2" applyNumberFormat="1" applyFont="1" applyBorder="1" applyAlignment="1">
      <alignment horizontal="right" vertical="center"/>
    </xf>
    <xf numFmtId="164" fontId="8" fillId="0" borderId="1" xfId="2" applyNumberFormat="1" applyFont="1" applyFill="1" applyBorder="1" applyAlignment="1">
      <alignment horizontal="right" vertical="center"/>
    </xf>
    <xf numFmtId="164" fontId="4" fillId="0" borderId="0" xfId="2" applyNumberFormat="1" applyFont="1" applyAlignment="1">
      <alignment horizontal="right" vertical="center"/>
    </xf>
    <xf numFmtId="164" fontId="7" fillId="0" borderId="1" xfId="2" applyNumberFormat="1" applyFont="1" applyFill="1" applyBorder="1" applyAlignment="1">
      <alignment horizontal="right" vertical="center"/>
    </xf>
    <xf numFmtId="164" fontId="4" fillId="0" borderId="0" xfId="2" applyNumberFormat="1" applyFont="1" applyFill="1" applyBorder="1" applyAlignment="1">
      <alignment horizontal="right" vertical="center"/>
    </xf>
    <xf numFmtId="0" fontId="6" fillId="4" borderId="3" xfId="0" applyFont="1" applyFill="1" applyBorder="1" applyAlignment="1">
      <alignment horizontal="center" vertical="center" wrapText="1"/>
    </xf>
    <xf numFmtId="164" fontId="6" fillId="4" borderId="3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164" fontId="6" fillId="4" borderId="3" xfId="2" applyNumberFormat="1" applyFont="1" applyFill="1" applyBorder="1" applyAlignment="1">
      <alignment horizontal="center" vertical="center" wrapText="1"/>
    </xf>
    <xf numFmtId="164" fontId="4" fillId="0" borderId="13" xfId="2" applyNumberFormat="1" applyFont="1" applyBorder="1" applyAlignment="1">
      <alignment horizontal="right" vertical="center"/>
    </xf>
    <xf numFmtId="0" fontId="6" fillId="4" borderId="1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3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vertical="center"/>
    </xf>
    <xf numFmtId="164" fontId="7" fillId="5" borderId="1" xfId="2" applyNumberFormat="1" applyFont="1" applyFill="1" applyBorder="1" applyAlignment="1">
      <alignment horizontal="right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vertical="center"/>
    </xf>
    <xf numFmtId="3" fontId="7" fillId="6" borderId="1" xfId="0" applyNumberFormat="1" applyFont="1" applyFill="1" applyBorder="1" applyAlignment="1">
      <alignment horizontal="center" vertical="center"/>
    </xf>
    <xf numFmtId="164" fontId="7" fillId="6" borderId="1" xfId="2" applyNumberFormat="1" applyFont="1" applyFill="1" applyBorder="1" applyAlignment="1">
      <alignment horizontal="right" vertical="center"/>
    </xf>
    <xf numFmtId="14" fontId="7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/>
    </xf>
    <xf numFmtId="3" fontId="7" fillId="6" borderId="1" xfId="0" applyNumberFormat="1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14" fontId="7" fillId="7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5" borderId="1" xfId="2" applyNumberFormat="1" applyFont="1" applyFill="1" applyBorder="1" applyAlignment="1">
      <alignment horizontal="right" vertical="center"/>
    </xf>
    <xf numFmtId="44" fontId="7" fillId="0" borderId="1" xfId="2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 wrapText="1"/>
    </xf>
    <xf numFmtId="164" fontId="0" fillId="5" borderId="1" xfId="2" applyNumberFormat="1" applyFont="1" applyFill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" xfId="2" applyNumberFormat="1" applyFont="1" applyFill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0" fillId="0" borderId="1" xfId="0" applyBorder="1"/>
    <xf numFmtId="14" fontId="0" fillId="5" borderId="1" xfId="0" applyNumberFormat="1" applyFill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/>
    </xf>
    <xf numFmtId="164" fontId="0" fillId="0" borderId="1" xfId="2" applyNumberFormat="1" applyFont="1" applyFill="1" applyBorder="1" applyAlignment="1">
      <alignment horizontal="right" vertical="center" wrapText="1"/>
    </xf>
    <xf numFmtId="3" fontId="13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3" fontId="13" fillId="0" borderId="10" xfId="0" applyNumberFormat="1" applyFont="1" applyBorder="1" applyAlignment="1">
      <alignment horizontal="center" vertical="center"/>
    </xf>
    <xf numFmtId="164" fontId="12" fillId="0" borderId="1" xfId="2" applyNumberFormat="1" applyFont="1" applyFill="1" applyBorder="1" applyAlignment="1">
      <alignment horizontal="right" vertical="center"/>
    </xf>
    <xf numFmtId="165" fontId="12" fillId="0" borderId="1" xfId="2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5" borderId="22" xfId="2" applyNumberFormat="1" applyFont="1" applyFill="1" applyBorder="1" applyAlignment="1">
      <alignment horizontal="right" vertical="center"/>
    </xf>
    <xf numFmtId="14" fontId="0" fillId="0" borderId="22" xfId="0" applyNumberFormat="1" applyBorder="1" applyAlignment="1">
      <alignment horizontal="center" vertical="center"/>
    </xf>
    <xf numFmtId="14" fontId="0" fillId="5" borderId="22" xfId="0" applyNumberFormat="1" applyFill="1" applyBorder="1" applyAlignment="1">
      <alignment horizontal="center" vertical="center"/>
    </xf>
    <xf numFmtId="164" fontId="0" fillId="5" borderId="3" xfId="2" applyNumberFormat="1" applyFont="1" applyFill="1" applyBorder="1" applyAlignment="1">
      <alignment horizontal="right" vertical="center"/>
    </xf>
    <xf numFmtId="14" fontId="0" fillId="0" borderId="3" xfId="0" applyNumberFormat="1" applyBorder="1" applyAlignment="1">
      <alignment horizontal="center" vertical="center"/>
    </xf>
    <xf numFmtId="14" fontId="0" fillId="5" borderId="3" xfId="0" applyNumberForma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0" fillId="5" borderId="1" xfId="2" applyNumberFormat="1" applyFont="1" applyFill="1" applyBorder="1" applyAlignment="1">
      <alignment horizontal="right" vertical="center"/>
    </xf>
    <xf numFmtId="44" fontId="0" fillId="0" borderId="1" xfId="2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2" fillId="0" borderId="20" xfId="2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164" fontId="15" fillId="0" borderId="1" xfId="2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horizontal="center" vertical="center"/>
    </xf>
    <xf numFmtId="0" fontId="15" fillId="0" borderId="1" xfId="0" applyFont="1" applyBorder="1"/>
    <xf numFmtId="164" fontId="15" fillId="5" borderId="1" xfId="2" applyNumberFormat="1" applyFont="1" applyFill="1" applyBorder="1" applyAlignment="1">
      <alignment horizontal="right" vertical="center"/>
    </xf>
    <xf numFmtId="14" fontId="15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0" fillId="0" borderId="10" xfId="0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3" fontId="0" fillId="0" borderId="1" xfId="0" applyNumberForma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164" fontId="12" fillId="4" borderId="3" xfId="0" applyNumberFormat="1" applyFont="1" applyFill="1" applyBorder="1" applyAlignment="1">
      <alignment horizontal="center" vertical="center" wrapText="1"/>
    </xf>
    <xf numFmtId="49" fontId="12" fillId="4" borderId="3" xfId="0" applyNumberFormat="1" applyFont="1" applyFill="1" applyBorder="1" applyAlignment="1">
      <alignment horizontal="center" vertical="center" wrapText="1"/>
    </xf>
    <xf numFmtId="164" fontId="12" fillId="4" borderId="3" xfId="2" applyNumberFormat="1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1" fillId="0" borderId="0" xfId="0" applyFont="1"/>
    <xf numFmtId="164" fontId="17" fillId="0" borderId="1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 wrapText="1"/>
    </xf>
    <xf numFmtId="164" fontId="22" fillId="0" borderId="0" xfId="2" applyNumberFormat="1" applyFont="1" applyFill="1" applyBorder="1" applyAlignment="1">
      <alignment horizontal="right" vertical="center"/>
    </xf>
    <xf numFmtId="14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164" fontId="12" fillId="4" borderId="23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14" fontId="17" fillId="0" borderId="1" xfId="0" applyNumberFormat="1" applyFont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/>
    </xf>
    <xf numFmtId="14" fontId="24" fillId="5" borderId="1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164" fontId="17" fillId="0" borderId="1" xfId="2" applyNumberFormat="1" applyFont="1" applyFill="1" applyBorder="1" applyAlignment="1">
      <alignment horizontal="right" vertical="center" wrapText="1"/>
    </xf>
    <xf numFmtId="4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2" applyNumberFormat="1" applyFont="1" applyFill="1" applyBorder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0" fontId="0" fillId="0" borderId="3" xfId="0" applyBorder="1"/>
    <xf numFmtId="0" fontId="21" fillId="0" borderId="1" xfId="0" applyFont="1" applyBorder="1"/>
    <xf numFmtId="0" fontId="17" fillId="0" borderId="1" xfId="0" applyFont="1" applyBorder="1" applyAlignment="1">
      <alignment horizontal="left" vertical="center"/>
    </xf>
    <xf numFmtId="164" fontId="22" fillId="0" borderId="1" xfId="2" applyNumberFormat="1" applyFont="1" applyFill="1" applyBorder="1" applyAlignment="1">
      <alignment horizontal="right" vertical="center"/>
    </xf>
    <xf numFmtId="164" fontId="0" fillId="0" borderId="0" xfId="2" applyNumberFormat="1" applyFont="1" applyAlignment="1">
      <alignment horizontal="right" vertical="center"/>
    </xf>
    <xf numFmtId="0" fontId="17" fillId="5" borderId="1" xfId="0" applyFont="1" applyFill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164" fontId="0" fillId="0" borderId="13" xfId="2" applyNumberFormat="1" applyFont="1" applyBorder="1" applyAlignment="1">
      <alignment horizontal="right" vertical="center"/>
    </xf>
    <xf numFmtId="14" fontId="15" fillId="5" borderId="1" xfId="0" applyNumberFormat="1" applyFont="1" applyFill="1" applyBorder="1" applyAlignment="1">
      <alignment horizontal="center" vertical="center"/>
    </xf>
    <xf numFmtId="164" fontId="2" fillId="5" borderId="1" xfId="2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0" fillId="0" borderId="1" xfId="0" applyBorder="1" applyAlignment="1">
      <alignment vertical="center"/>
    </xf>
    <xf numFmtId="164" fontId="17" fillId="7" borderId="1" xfId="0" applyNumberFormat="1" applyFont="1" applyFill="1" applyBorder="1" applyAlignment="1">
      <alignment horizontal="center" vertical="center" wrapText="1"/>
    </xf>
    <xf numFmtId="14" fontId="25" fillId="5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 wrapText="1"/>
    </xf>
    <xf numFmtId="164" fontId="25" fillId="5" borderId="1" xfId="2" applyNumberFormat="1" applyFont="1" applyFill="1" applyBorder="1" applyAlignment="1">
      <alignment horizontal="right" vertical="center"/>
    </xf>
    <xf numFmtId="14" fontId="25" fillId="0" borderId="1" xfId="0" applyNumberFormat="1" applyFont="1" applyBorder="1" applyAlignment="1">
      <alignment horizontal="center" vertical="center"/>
    </xf>
    <xf numFmtId="0" fontId="25" fillId="0" borderId="1" xfId="0" applyFont="1" applyBorder="1"/>
    <xf numFmtId="14" fontId="26" fillId="5" borderId="1" xfId="0" applyNumberFormat="1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1" fillId="5" borderId="1" xfId="0" applyFont="1" applyFill="1" applyBorder="1"/>
    <xf numFmtId="164" fontId="2" fillId="0" borderId="1" xfId="2" applyNumberFormat="1" applyFont="1" applyFill="1" applyBorder="1" applyAlignment="1">
      <alignment horizontal="right" vertical="center" wrapText="1"/>
    </xf>
    <xf numFmtId="49" fontId="26" fillId="0" borderId="1" xfId="0" applyNumberFormat="1" applyFont="1" applyBorder="1" applyAlignment="1">
      <alignment horizontal="center" vertical="center"/>
    </xf>
    <xf numFmtId="164" fontId="25" fillId="0" borderId="1" xfId="2" applyNumberFormat="1" applyFont="1" applyFill="1" applyBorder="1" applyAlignment="1">
      <alignment horizontal="right" vertical="center" wrapText="1"/>
    </xf>
    <xf numFmtId="14" fontId="26" fillId="0" borderId="1" xfId="0" applyNumberFormat="1" applyFont="1" applyBorder="1" applyAlignment="1">
      <alignment horizontal="center" vertical="center"/>
    </xf>
    <xf numFmtId="0" fontId="28" fillId="0" borderId="1" xfId="0" applyFont="1" applyBorder="1"/>
    <xf numFmtId="0" fontId="30" fillId="0" borderId="1" xfId="0" applyFont="1" applyBorder="1"/>
    <xf numFmtId="0" fontId="21" fillId="0" borderId="1" xfId="0" applyFont="1" applyBorder="1" applyAlignment="1">
      <alignment vertical="center"/>
    </xf>
    <xf numFmtId="0" fontId="21" fillId="5" borderId="1" xfId="0" applyFont="1" applyFill="1" applyBorder="1" applyAlignment="1">
      <alignment vertical="center"/>
    </xf>
    <xf numFmtId="0" fontId="17" fillId="0" borderId="10" xfId="0" applyFont="1" applyBorder="1" applyAlignment="1">
      <alignment horizontal="center" vertical="center" wrapText="1"/>
    </xf>
    <xf numFmtId="0" fontId="30" fillId="5" borderId="1" xfId="0" applyFont="1" applyFill="1" applyBorder="1"/>
    <xf numFmtId="164" fontId="0" fillId="5" borderId="1" xfId="0" applyNumberFormat="1" applyFill="1" applyBorder="1"/>
    <xf numFmtId="14" fontId="0" fillId="5" borderId="1" xfId="0" applyNumberFormat="1" applyFill="1" applyBorder="1" applyAlignment="1">
      <alignment horizontal="center"/>
    </xf>
    <xf numFmtId="0" fontId="0" fillId="5" borderId="1" xfId="0" applyFill="1" applyBorder="1"/>
    <xf numFmtId="14" fontId="0" fillId="5" borderId="1" xfId="0" applyNumberFormat="1" applyFill="1" applyBorder="1"/>
    <xf numFmtId="3" fontId="0" fillId="5" borderId="1" xfId="0" applyNumberFormat="1" applyFill="1" applyBorder="1" applyAlignment="1">
      <alignment horizontal="center"/>
    </xf>
    <xf numFmtId="0" fontId="29" fillId="0" borderId="10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49" fontId="0" fillId="0" borderId="25" xfId="0" applyNumberFormat="1" applyBorder="1" applyAlignment="1">
      <alignment horizontal="center" vertical="center"/>
    </xf>
    <xf numFmtId="3" fontId="0" fillId="5" borderId="10" xfId="0" applyNumberFormat="1" applyFill="1" applyBorder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64" fontId="12" fillId="0" borderId="0" xfId="2" applyNumberFormat="1" applyFont="1" applyFill="1" applyBorder="1" applyAlignment="1">
      <alignment horizontal="right" vertical="center"/>
    </xf>
    <xf numFmtId="0" fontId="31" fillId="0" borderId="0" xfId="0" applyFont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164" fontId="12" fillId="0" borderId="10" xfId="2" applyNumberFormat="1" applyFont="1" applyFill="1" applyBorder="1" applyAlignment="1">
      <alignment horizontal="right" vertical="center"/>
    </xf>
    <xf numFmtId="164" fontId="0" fillId="0" borderId="26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4" fontId="2" fillId="0" borderId="20" xfId="2" applyNumberFormat="1" applyFont="1" applyFill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right" vertical="center"/>
    </xf>
    <xf numFmtId="0" fontId="25" fillId="0" borderId="1" xfId="0" applyFont="1" applyBorder="1" applyAlignment="1">
      <alignment horizontal="center"/>
    </xf>
    <xf numFmtId="49" fontId="25" fillId="0" borderId="1" xfId="0" applyNumberFormat="1" applyFont="1" applyBorder="1" applyAlignment="1">
      <alignment horizontal="center" vertical="center"/>
    </xf>
    <xf numFmtId="0" fontId="25" fillId="5" borderId="1" xfId="0" applyFont="1" applyFill="1" applyBorder="1"/>
    <xf numFmtId="14" fontId="25" fillId="0" borderId="1" xfId="0" applyNumberFormat="1" applyFont="1" applyBorder="1" applyAlignment="1">
      <alignment horizontal="center"/>
    </xf>
    <xf numFmtId="164" fontId="12" fillId="5" borderId="2" xfId="0" applyNumberFormat="1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wrapText="1"/>
    </xf>
    <xf numFmtId="14" fontId="0" fillId="0" borderId="0" xfId="0" applyNumberFormat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26" xfId="0" applyBorder="1" applyAlignment="1">
      <alignment horizontal="center"/>
    </xf>
    <xf numFmtId="164" fontId="25" fillId="0" borderId="1" xfId="0" applyNumberFormat="1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/>
    </xf>
    <xf numFmtId="0" fontId="25" fillId="0" borderId="1" xfId="0" applyFont="1" applyBorder="1" applyAlignment="1">
      <alignment vertical="center" wrapText="1"/>
    </xf>
    <xf numFmtId="49" fontId="25" fillId="0" borderId="3" xfId="0" applyNumberFormat="1" applyFont="1" applyBorder="1" applyAlignment="1">
      <alignment horizontal="center" vertical="center" wrapText="1"/>
    </xf>
    <xf numFmtId="0" fontId="25" fillId="0" borderId="1" xfId="2" applyNumberFormat="1" applyFont="1" applyFill="1" applyBorder="1" applyAlignment="1">
      <alignment horizontal="center" vertical="center"/>
    </xf>
    <xf numFmtId="164" fontId="25" fillId="0" borderId="1" xfId="2" applyNumberFormat="1" applyFont="1" applyFill="1" applyBorder="1" applyAlignment="1">
      <alignment horizontal="right" vertical="center"/>
    </xf>
    <xf numFmtId="14" fontId="25" fillId="5" borderId="3" xfId="0" applyNumberFormat="1" applyFont="1" applyFill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wrapText="1"/>
    </xf>
    <xf numFmtId="3" fontId="25" fillId="5" borderId="1" xfId="0" applyNumberFormat="1" applyFont="1" applyFill="1" applyBorder="1" applyAlignment="1">
      <alignment horizontal="center"/>
    </xf>
    <xf numFmtId="164" fontId="25" fillId="5" borderId="1" xfId="0" applyNumberFormat="1" applyFont="1" applyFill="1" applyBorder="1"/>
    <xf numFmtId="14" fontId="25" fillId="5" borderId="1" xfId="0" applyNumberFormat="1" applyFont="1" applyFill="1" applyBorder="1" applyAlignment="1">
      <alignment horizontal="center"/>
    </xf>
    <xf numFmtId="0" fontId="25" fillId="0" borderId="3" xfId="0" applyFont="1" applyBorder="1" applyAlignment="1">
      <alignment horizontal="center" wrapText="1"/>
    </xf>
    <xf numFmtId="3" fontId="25" fillId="5" borderId="3" xfId="0" applyNumberFormat="1" applyFont="1" applyFill="1" applyBorder="1" applyAlignment="1">
      <alignment horizontal="center"/>
    </xf>
    <xf numFmtId="164" fontId="25" fillId="0" borderId="1" xfId="0" applyNumberFormat="1" applyFont="1" applyBorder="1"/>
    <xf numFmtId="14" fontId="25" fillId="5" borderId="3" xfId="0" applyNumberFormat="1" applyFont="1" applyFill="1" applyBorder="1" applyAlignment="1">
      <alignment horizontal="center"/>
    </xf>
    <xf numFmtId="0" fontId="25" fillId="0" borderId="10" xfId="0" applyFont="1" applyBorder="1" applyAlignment="1">
      <alignment horizontal="center"/>
    </xf>
    <xf numFmtId="0" fontId="25" fillId="0" borderId="1" xfId="0" applyFont="1" applyBorder="1" applyAlignment="1">
      <alignment wrapText="1"/>
    </xf>
    <xf numFmtId="0" fontId="32" fillId="0" borderId="3" xfId="0" applyFont="1" applyBorder="1" applyAlignment="1">
      <alignment horizontal="center" wrapText="1"/>
    </xf>
    <xf numFmtId="0" fontId="32" fillId="0" borderId="10" xfId="0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49" fontId="32" fillId="0" borderId="3" xfId="0" applyNumberFormat="1" applyFont="1" applyBorder="1" applyAlignment="1">
      <alignment horizontal="center" vertical="center" wrapText="1"/>
    </xf>
    <xf numFmtId="0" fontId="32" fillId="5" borderId="1" xfId="2" applyNumberFormat="1" applyFont="1" applyFill="1" applyBorder="1" applyAlignment="1">
      <alignment horizontal="right" vertical="center"/>
    </xf>
    <xf numFmtId="44" fontId="32" fillId="0" borderId="1" xfId="2" applyFont="1" applyFill="1" applyBorder="1" applyAlignment="1">
      <alignment horizontal="center" vertical="center" wrapText="1"/>
    </xf>
    <xf numFmtId="14" fontId="32" fillId="0" borderId="3" xfId="0" applyNumberFormat="1" applyFont="1" applyBorder="1" applyAlignment="1">
      <alignment horizontal="center" vertical="center" wrapText="1"/>
    </xf>
    <xf numFmtId="14" fontId="32" fillId="0" borderId="1" xfId="0" applyNumberFormat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left" vertical="center"/>
    </xf>
    <xf numFmtId="165" fontId="12" fillId="6" borderId="1" xfId="2" applyNumberFormat="1" applyFont="1" applyFill="1" applyBorder="1" applyAlignment="1">
      <alignment horizontal="right" vertical="center"/>
    </xf>
    <xf numFmtId="164" fontId="13" fillId="0" borderId="0" xfId="0" applyNumberFormat="1" applyFont="1"/>
    <xf numFmtId="0" fontId="0" fillId="0" borderId="0" xfId="0" applyBorder="1" applyAlignment="1">
      <alignment horizontal="center" vertical="center"/>
    </xf>
    <xf numFmtId="0" fontId="25" fillId="5" borderId="0" xfId="0" applyFont="1" applyFill="1" applyBorder="1"/>
    <xf numFmtId="0" fontId="15" fillId="0" borderId="1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0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1" fillId="0" borderId="8" xfId="0" applyFont="1" applyBorder="1" applyAlignment="1">
      <alignment horizontal="center" wrapText="1"/>
    </xf>
    <xf numFmtId="0" fontId="8" fillId="0" borderId="19" xfId="0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164" fontId="7" fillId="0" borderId="19" xfId="0" applyNumberFormat="1" applyFont="1" applyBorder="1" applyAlignment="1">
      <alignment horizontal="center" vertical="center" wrapText="1"/>
    </xf>
    <xf numFmtId="14" fontId="7" fillId="0" borderId="21" xfId="0" applyNumberFormat="1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5" borderId="8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18" fillId="3" borderId="14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15" xfId="0" applyFont="1" applyFill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3">
    <cellStyle name="Moeda" xfId="2" builtinId="4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659A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8569"/>
  <sheetViews>
    <sheetView workbookViewId="0">
      <selection activeCell="C24" sqref="C24"/>
    </sheetView>
  </sheetViews>
  <sheetFormatPr defaultColWidth="9.140625" defaultRowHeight="15" x14ac:dyDescent="0.25"/>
  <cols>
    <col min="1" max="1" width="9.140625" style="1"/>
    <col min="2" max="2" width="22.140625" style="1" customWidth="1"/>
    <col min="3" max="3" width="51.42578125" style="1" customWidth="1"/>
    <col min="4" max="5" width="20" style="1" customWidth="1"/>
    <col min="6" max="6" width="20.5703125" style="1" customWidth="1"/>
    <col min="7" max="7" width="25.140625" style="1" customWidth="1"/>
    <col min="8" max="8" width="21.7109375" style="1" customWidth="1"/>
    <col min="9" max="9" width="31.42578125" style="1" bestFit="1" customWidth="1"/>
    <col min="10" max="10" width="25.7109375" style="1" customWidth="1"/>
    <col min="11" max="16384" width="9.140625" style="1"/>
  </cols>
  <sheetData>
    <row r="1" spans="1:10" x14ac:dyDescent="0.25">
      <c r="A1" s="283" t="s">
        <v>8</v>
      </c>
      <c r="B1" s="283"/>
      <c r="C1" s="283"/>
      <c r="D1" s="283"/>
      <c r="E1" s="283"/>
      <c r="F1" s="283"/>
      <c r="G1" s="283"/>
      <c r="H1" s="283"/>
      <c r="I1" s="283"/>
      <c r="J1" s="283"/>
    </row>
    <row r="2" spans="1:10" ht="15.75" thickBot="1" x14ac:dyDescent="0.3">
      <c r="A2" s="284"/>
      <c r="B2" s="284"/>
      <c r="C2" s="284"/>
      <c r="D2" s="284"/>
      <c r="E2" s="284"/>
      <c r="F2" s="284"/>
      <c r="G2" s="284"/>
      <c r="H2" s="284"/>
      <c r="I2" s="284"/>
      <c r="J2" s="284"/>
    </row>
    <row r="3" spans="1:10" ht="19.5" thickBot="1" x14ac:dyDescent="0.35">
      <c r="A3" s="285" t="s">
        <v>9</v>
      </c>
      <c r="B3" s="285"/>
      <c r="C3" s="285"/>
      <c r="D3" s="285"/>
      <c r="E3" s="285"/>
      <c r="F3" s="285"/>
      <c r="G3" s="285"/>
      <c r="H3" s="285"/>
      <c r="I3" s="285"/>
      <c r="J3" s="286"/>
    </row>
    <row r="4" spans="1:10" ht="29.25" thickBot="1" x14ac:dyDescent="0.3">
      <c r="A4" s="2" t="s">
        <v>2</v>
      </c>
      <c r="B4" s="2" t="s">
        <v>3</v>
      </c>
      <c r="C4" s="3" t="s">
        <v>4</v>
      </c>
      <c r="D4" s="4" t="s">
        <v>0</v>
      </c>
      <c r="E4" s="4" t="s">
        <v>15</v>
      </c>
      <c r="F4" s="4" t="s">
        <v>14</v>
      </c>
      <c r="G4" s="2" t="s">
        <v>5</v>
      </c>
      <c r="H4" s="2" t="s">
        <v>6</v>
      </c>
      <c r="I4" s="2" t="s">
        <v>7</v>
      </c>
      <c r="J4" s="2" t="s">
        <v>1</v>
      </c>
    </row>
    <row r="5" spans="1:10" ht="15.75" customHeight="1" x14ac:dyDescent="0.25">
      <c r="A5" s="224">
        <v>1</v>
      </c>
      <c r="B5" s="244"/>
      <c r="C5" s="246"/>
      <c r="D5" s="247"/>
      <c r="E5" s="248"/>
      <c r="F5" s="249"/>
      <c r="G5" s="250"/>
      <c r="H5" s="251"/>
      <c r="I5" s="224"/>
      <c r="J5" s="232"/>
    </row>
    <row r="6" spans="1:10" ht="15.75" customHeight="1" x14ac:dyDescent="0.25">
      <c r="A6" s="252">
        <v>2</v>
      </c>
      <c r="B6" s="244"/>
      <c r="C6" s="246"/>
      <c r="D6" s="253"/>
      <c r="E6" s="248"/>
      <c r="F6" s="254"/>
      <c r="G6" s="255"/>
      <c r="H6" s="251"/>
      <c r="I6" s="224"/>
      <c r="J6" s="232"/>
    </row>
    <row r="7" spans="1:10" x14ac:dyDescent="0.25">
      <c r="A7" s="256">
        <v>3</v>
      </c>
      <c r="B7" s="232"/>
      <c r="C7" s="189"/>
      <c r="D7" s="257"/>
      <c r="E7" s="248"/>
      <c r="F7" s="258"/>
      <c r="G7" s="259"/>
      <c r="H7" s="251"/>
      <c r="I7" s="224"/>
      <c r="J7" s="232"/>
    </row>
    <row r="8" spans="1:10" x14ac:dyDescent="0.25">
      <c r="A8" s="256">
        <v>4</v>
      </c>
      <c r="B8" s="232"/>
      <c r="C8" s="189"/>
      <c r="D8" s="257"/>
      <c r="E8" s="248"/>
      <c r="F8" s="258"/>
      <c r="G8" s="259"/>
      <c r="H8" s="251"/>
      <c r="I8" s="224"/>
      <c r="J8" s="232"/>
    </row>
    <row r="9" spans="1:10" x14ac:dyDescent="0.25">
      <c r="A9" s="256">
        <v>5</v>
      </c>
      <c r="B9" s="232"/>
      <c r="C9" s="189"/>
      <c r="D9" s="257"/>
      <c r="E9" s="248"/>
      <c r="F9" s="258"/>
      <c r="G9" s="259"/>
      <c r="H9" s="251"/>
      <c r="I9" s="224"/>
      <c r="J9" s="232"/>
    </row>
    <row r="10" spans="1:10" x14ac:dyDescent="0.25">
      <c r="A10" s="256">
        <v>6</v>
      </c>
      <c r="B10" s="232"/>
      <c r="C10" s="189"/>
      <c r="D10" s="186"/>
      <c r="E10" s="248"/>
      <c r="F10" s="274"/>
      <c r="G10" s="259"/>
      <c r="H10" s="251"/>
      <c r="I10" s="224"/>
      <c r="J10" s="232"/>
    </row>
    <row r="11" spans="1:10" x14ac:dyDescent="0.25">
      <c r="A11" s="256"/>
      <c r="B11" s="232"/>
      <c r="C11" s="189"/>
      <c r="D11" s="128"/>
      <c r="E11" s="248"/>
      <c r="F11" s="78"/>
      <c r="G11" s="259"/>
      <c r="H11" s="251"/>
      <c r="I11" s="224"/>
      <c r="J11" s="232"/>
    </row>
    <row r="12" spans="1:10" x14ac:dyDescent="0.25">
      <c r="A12" s="256"/>
      <c r="B12" s="260"/>
      <c r="C12" s="261"/>
      <c r="D12" s="247"/>
      <c r="E12" s="248"/>
      <c r="F12" s="249"/>
      <c r="G12" s="259"/>
      <c r="H12" s="251"/>
      <c r="I12" s="224"/>
      <c r="J12" s="232"/>
    </row>
    <row r="13" spans="1:10" ht="16.5" thickBot="1" x14ac:dyDescent="0.3">
      <c r="A13" s="262"/>
      <c r="B13" s="263"/>
      <c r="C13" s="264"/>
      <c r="D13" s="265"/>
      <c r="E13" s="266"/>
      <c r="F13" s="267"/>
      <c r="G13" s="268"/>
      <c r="H13" s="269"/>
      <c r="I13" s="270"/>
      <c r="J13" s="271"/>
    </row>
    <row r="14" spans="1:10" ht="16.5" thickBot="1" x14ac:dyDescent="0.3">
      <c r="A14" s="287" t="s">
        <v>16</v>
      </c>
      <c r="B14" s="288"/>
      <c r="C14" s="289"/>
      <c r="D14" s="290"/>
      <c r="E14" s="291"/>
      <c r="F14" s="230">
        <f>SUM(F5:F13)</f>
        <v>0</v>
      </c>
      <c r="G14" s="292"/>
      <c r="H14" s="293"/>
      <c r="I14" s="293"/>
      <c r="J14" s="294"/>
    </row>
    <row r="20" s="34" customFormat="1" ht="15.75" x14ac:dyDescent="0.25"/>
    <row r="21" s="34" customFormat="1" ht="15.75" x14ac:dyDescent="0.25"/>
    <row r="1048569" spans="10:10" ht="15.75" x14ac:dyDescent="0.25">
      <c r="J1048569" s="13" t="s">
        <v>637</v>
      </c>
    </row>
  </sheetData>
  <mergeCells count="5">
    <mergeCell ref="A1:J2"/>
    <mergeCell ref="A3:J3"/>
    <mergeCell ref="A14:B14"/>
    <mergeCell ref="C14:E14"/>
    <mergeCell ref="G14:J1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8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40.570312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295" t="s">
        <v>8</v>
      </c>
      <c r="B1" s="283"/>
      <c r="C1" s="283"/>
      <c r="D1" s="283"/>
      <c r="E1" s="283"/>
      <c r="F1" s="283"/>
      <c r="G1" s="283"/>
      <c r="H1" s="296"/>
    </row>
    <row r="2" spans="1:12" ht="15.75" thickBot="1" x14ac:dyDescent="0.3">
      <c r="A2" s="297"/>
      <c r="B2" s="284"/>
      <c r="C2" s="284"/>
      <c r="D2" s="284"/>
      <c r="E2" s="284"/>
      <c r="F2" s="284"/>
      <c r="G2" s="284"/>
      <c r="H2" s="298"/>
      <c r="I2" s="36"/>
    </row>
    <row r="3" spans="1:12" ht="19.5" thickBot="1" x14ac:dyDescent="0.3">
      <c r="A3" s="299" t="s">
        <v>573</v>
      </c>
      <c r="B3" s="300"/>
      <c r="C3" s="300"/>
      <c r="D3" s="300"/>
      <c r="E3" s="300"/>
      <c r="F3" s="300"/>
      <c r="G3" s="300"/>
      <c r="H3" s="301"/>
      <c r="I3" s="305"/>
      <c r="J3" s="306"/>
      <c r="K3" s="306"/>
      <c r="L3" s="37"/>
    </row>
    <row r="4" spans="1:12" ht="28.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597</v>
      </c>
      <c r="G4" s="28" t="s">
        <v>6</v>
      </c>
      <c r="H4" s="33" t="s">
        <v>7</v>
      </c>
    </row>
    <row r="5" spans="1:12" s="34" customFormat="1" ht="15.75" x14ac:dyDescent="0.25">
      <c r="A5" s="6">
        <v>1</v>
      </c>
      <c r="B5" s="17" t="s">
        <v>296</v>
      </c>
      <c r="C5" s="18" t="s">
        <v>530</v>
      </c>
      <c r="D5" s="47">
        <v>8904</v>
      </c>
      <c r="E5" s="26">
        <v>379.9</v>
      </c>
      <c r="F5" s="20">
        <v>43524</v>
      </c>
      <c r="G5" s="20">
        <v>43536</v>
      </c>
      <c r="H5" s="6"/>
    </row>
    <row r="6" spans="1:12" s="34" customFormat="1" ht="15.75" x14ac:dyDescent="0.25">
      <c r="A6" s="6">
        <v>2</v>
      </c>
      <c r="B6" s="17" t="s">
        <v>541</v>
      </c>
      <c r="C6" s="18" t="s">
        <v>542</v>
      </c>
      <c r="D6" s="47">
        <v>50</v>
      </c>
      <c r="E6" s="26">
        <v>81278</v>
      </c>
      <c r="F6" s="20">
        <v>43531</v>
      </c>
      <c r="G6" s="20">
        <v>43549</v>
      </c>
      <c r="H6" s="6" t="s">
        <v>488</v>
      </c>
    </row>
    <row r="7" spans="1:12" s="34" customFormat="1" ht="15.75" x14ac:dyDescent="0.25">
      <c r="A7" s="6">
        <v>3</v>
      </c>
      <c r="B7" s="17" t="s">
        <v>541</v>
      </c>
      <c r="C7" s="18" t="s">
        <v>542</v>
      </c>
      <c r="D7" s="47">
        <v>50</v>
      </c>
      <c r="E7" s="26">
        <v>66835.87</v>
      </c>
      <c r="F7" s="20">
        <v>43531</v>
      </c>
      <c r="G7" s="20">
        <v>43559</v>
      </c>
      <c r="H7" s="6" t="s">
        <v>488</v>
      </c>
    </row>
    <row r="8" spans="1:12" s="34" customFormat="1" ht="15.75" x14ac:dyDescent="0.25">
      <c r="A8" s="6">
        <v>4</v>
      </c>
      <c r="B8" s="17" t="s">
        <v>541</v>
      </c>
      <c r="C8" s="18" t="s">
        <v>542</v>
      </c>
      <c r="D8" s="47">
        <v>50</v>
      </c>
      <c r="E8" s="26">
        <f>E7-34345.49</f>
        <v>32490.379999999997</v>
      </c>
      <c r="F8" s="20">
        <v>43531</v>
      </c>
      <c r="G8" s="20"/>
      <c r="H8" s="6" t="s">
        <v>468</v>
      </c>
    </row>
    <row r="9" spans="1:12" s="34" customFormat="1" ht="15.75" x14ac:dyDescent="0.25">
      <c r="A9" s="6">
        <v>5</v>
      </c>
      <c r="B9" s="17" t="s">
        <v>547</v>
      </c>
      <c r="C9" s="18" t="s">
        <v>599</v>
      </c>
      <c r="D9" s="47">
        <v>2356</v>
      </c>
      <c r="E9" s="26">
        <v>2994.54</v>
      </c>
      <c r="F9" s="20">
        <v>43571</v>
      </c>
      <c r="G9" s="20"/>
      <c r="H9" s="6" t="s">
        <v>598</v>
      </c>
    </row>
    <row r="10" spans="1:12" s="34" customFormat="1" ht="15.75" x14ac:dyDescent="0.25">
      <c r="A10" s="6">
        <v>6</v>
      </c>
      <c r="B10" s="17" t="s">
        <v>547</v>
      </c>
      <c r="C10" s="18" t="s">
        <v>599</v>
      </c>
      <c r="D10" s="47">
        <v>2357</v>
      </c>
      <c r="E10" s="26">
        <v>1394.96</v>
      </c>
      <c r="F10" s="20">
        <v>43571</v>
      </c>
      <c r="G10" s="20"/>
      <c r="H10" s="6" t="s">
        <v>489</v>
      </c>
    </row>
    <row r="11" spans="1:12" s="34" customFormat="1" ht="15.75" x14ac:dyDescent="0.25">
      <c r="A11" s="6">
        <v>7</v>
      </c>
      <c r="B11" s="17"/>
      <c r="C11" s="18"/>
      <c r="D11" s="47"/>
      <c r="E11" s="26"/>
      <c r="F11" s="20"/>
      <c r="G11" s="20"/>
      <c r="H11" s="6"/>
    </row>
    <row r="12" spans="1:12" s="34" customFormat="1" ht="15.75" x14ac:dyDescent="0.25">
      <c r="A12" s="6">
        <v>8</v>
      </c>
      <c r="B12" s="17"/>
      <c r="C12" s="18"/>
      <c r="D12" s="47"/>
      <c r="E12" s="26"/>
      <c r="F12" s="20"/>
      <c r="G12" s="20"/>
      <c r="H12" s="6"/>
    </row>
    <row r="13" spans="1:12" s="34" customFormat="1" ht="15.75" x14ac:dyDescent="0.25">
      <c r="A13" s="6">
        <v>9</v>
      </c>
      <c r="B13" s="17"/>
      <c r="C13" s="18"/>
      <c r="D13" s="47"/>
      <c r="E13" s="26"/>
      <c r="F13" s="20"/>
      <c r="G13" s="20"/>
      <c r="H13" s="6"/>
    </row>
    <row r="14" spans="1:12" s="34" customFormat="1" ht="15.75" x14ac:dyDescent="0.25">
      <c r="A14" s="6">
        <v>10</v>
      </c>
      <c r="B14" s="17"/>
      <c r="C14" s="18"/>
      <c r="D14" s="47"/>
      <c r="E14" s="26"/>
      <c r="F14" s="20"/>
      <c r="G14" s="20"/>
      <c r="H14" s="6"/>
    </row>
    <row r="15" spans="1:12" s="34" customFormat="1" ht="15.75" x14ac:dyDescent="0.25">
      <c r="A15" s="302" t="s">
        <v>16</v>
      </c>
      <c r="B15" s="302"/>
      <c r="C15" s="8"/>
      <c r="D15" s="9"/>
      <c r="E15" s="24">
        <f>SUM(E5:E14)-E7-E8</f>
        <v>86047.4</v>
      </c>
      <c r="F15" s="10"/>
      <c r="G15" s="6"/>
      <c r="H15" s="6"/>
    </row>
    <row r="16" spans="1:12" ht="15.75" thickBot="1" x14ac:dyDescent="0.3"/>
    <row r="17" spans="1:12" ht="19.5" thickBot="1" x14ac:dyDescent="0.3">
      <c r="A17" s="299" t="s">
        <v>10</v>
      </c>
      <c r="B17" s="300"/>
      <c r="C17" s="300"/>
      <c r="D17" s="300"/>
      <c r="E17" s="300"/>
      <c r="F17" s="300"/>
      <c r="G17" s="300"/>
      <c r="H17" s="301"/>
      <c r="I17" s="37"/>
      <c r="J17" s="37"/>
      <c r="K17" s="37"/>
      <c r="L17" s="37"/>
    </row>
    <row r="18" spans="1:12" ht="28.5" x14ac:dyDescent="0.25">
      <c r="A18" s="28" t="s">
        <v>2</v>
      </c>
      <c r="B18" s="28" t="s">
        <v>3</v>
      </c>
      <c r="C18" s="29" t="s">
        <v>4</v>
      </c>
      <c r="D18" s="30" t="s">
        <v>0</v>
      </c>
      <c r="E18" s="31" t="s">
        <v>14</v>
      </c>
      <c r="F18" s="28" t="s">
        <v>597</v>
      </c>
      <c r="G18" s="28" t="s">
        <v>6</v>
      </c>
      <c r="H18" s="33" t="s">
        <v>7</v>
      </c>
    </row>
    <row r="19" spans="1:12" s="34" customFormat="1" ht="15" customHeight="1" x14ac:dyDescent="0.25">
      <c r="A19" s="17">
        <v>1</v>
      </c>
      <c r="B19" s="17" t="s">
        <v>119</v>
      </c>
      <c r="C19" s="22" t="s">
        <v>120</v>
      </c>
      <c r="D19" s="56" t="s">
        <v>470</v>
      </c>
      <c r="E19" s="52">
        <v>28772.17</v>
      </c>
      <c r="F19" s="53">
        <v>43490</v>
      </c>
      <c r="G19" s="53">
        <v>43502</v>
      </c>
      <c r="H19" s="6"/>
    </row>
    <row r="20" spans="1:12" s="34" customFormat="1" ht="15" customHeight="1" x14ac:dyDescent="0.25">
      <c r="A20" s="17">
        <v>2</v>
      </c>
      <c r="B20" s="17" t="s">
        <v>119</v>
      </c>
      <c r="C20" s="22" t="s">
        <v>120</v>
      </c>
      <c r="D20" s="56" t="s">
        <v>470</v>
      </c>
      <c r="E20" s="52">
        <v>9341.2000000000007</v>
      </c>
      <c r="F20" s="53">
        <v>43490</v>
      </c>
      <c r="G20" s="53">
        <v>43535</v>
      </c>
      <c r="H20" s="6"/>
    </row>
    <row r="21" spans="1:12" s="34" customFormat="1" ht="15.75" x14ac:dyDescent="0.25">
      <c r="A21" s="17">
        <v>3</v>
      </c>
      <c r="B21" s="17" t="s">
        <v>125</v>
      </c>
      <c r="C21" s="22" t="s">
        <v>469</v>
      </c>
      <c r="D21" s="19">
        <v>2902</v>
      </c>
      <c r="E21" s="26">
        <v>23926.68</v>
      </c>
      <c r="F21" s="20">
        <v>43490</v>
      </c>
      <c r="G21" s="20">
        <v>43502</v>
      </c>
      <c r="H21" s="6"/>
    </row>
    <row r="22" spans="1:12" s="34" customFormat="1" ht="15.75" x14ac:dyDescent="0.25">
      <c r="A22" s="17">
        <v>4</v>
      </c>
      <c r="B22" s="17" t="s">
        <v>125</v>
      </c>
      <c r="C22" s="22" t="s">
        <v>469</v>
      </c>
      <c r="D22" s="19">
        <v>2902</v>
      </c>
      <c r="E22" s="26">
        <v>8326.66</v>
      </c>
      <c r="F22" s="20">
        <v>43490</v>
      </c>
      <c r="G22" s="20">
        <v>43535</v>
      </c>
      <c r="H22" s="6"/>
    </row>
    <row r="23" spans="1:12" s="34" customFormat="1" ht="15.75" x14ac:dyDescent="0.25">
      <c r="A23" s="17">
        <v>5</v>
      </c>
      <c r="B23" s="17" t="s">
        <v>125</v>
      </c>
      <c r="C23" s="22" t="s">
        <v>469</v>
      </c>
      <c r="D23" s="19">
        <v>201900000007326</v>
      </c>
      <c r="E23" s="26">
        <v>18361.509999999998</v>
      </c>
      <c r="F23" s="20">
        <v>43493</v>
      </c>
      <c r="G23" s="20">
        <v>43502</v>
      </c>
      <c r="H23" s="6"/>
    </row>
    <row r="24" spans="1:12" s="34" customFormat="1" ht="15.75" x14ac:dyDescent="0.25">
      <c r="A24" s="17">
        <v>6</v>
      </c>
      <c r="B24" s="17" t="s">
        <v>117</v>
      </c>
      <c r="C24" s="22" t="s">
        <v>475</v>
      </c>
      <c r="D24" s="19">
        <v>201900000007326</v>
      </c>
      <c r="E24" s="26">
        <v>5868.21</v>
      </c>
      <c r="F24" s="20">
        <v>43493</v>
      </c>
      <c r="G24" s="20">
        <v>43535</v>
      </c>
      <c r="H24" s="6"/>
    </row>
    <row r="25" spans="1:12" s="34" customFormat="1" ht="15.75" x14ac:dyDescent="0.25">
      <c r="A25" s="17">
        <v>7</v>
      </c>
      <c r="B25" s="17" t="s">
        <v>117</v>
      </c>
      <c r="C25" s="22" t="s">
        <v>475</v>
      </c>
      <c r="D25" s="19">
        <v>201900000007325</v>
      </c>
      <c r="E25" s="26">
        <v>22417.96</v>
      </c>
      <c r="F25" s="20">
        <v>43493</v>
      </c>
      <c r="G25" s="20">
        <v>43502</v>
      </c>
      <c r="H25" s="6"/>
    </row>
    <row r="26" spans="1:12" s="34" customFormat="1" ht="15.75" x14ac:dyDescent="0.25">
      <c r="A26" s="17">
        <v>8</v>
      </c>
      <c r="B26" s="17" t="s">
        <v>117</v>
      </c>
      <c r="C26" s="22" t="s">
        <v>475</v>
      </c>
      <c r="D26" s="19">
        <v>201900000007325</v>
      </c>
      <c r="E26" s="26">
        <v>7232.95</v>
      </c>
      <c r="F26" s="20">
        <v>43493</v>
      </c>
      <c r="G26" s="20">
        <v>43535</v>
      </c>
      <c r="H26" s="6"/>
    </row>
    <row r="27" spans="1:12" s="34" customFormat="1" ht="15.75" x14ac:dyDescent="0.25">
      <c r="A27" s="17">
        <v>9</v>
      </c>
      <c r="B27" s="17" t="s">
        <v>127</v>
      </c>
      <c r="C27" s="22" t="s">
        <v>476</v>
      </c>
      <c r="D27" s="19">
        <v>34142</v>
      </c>
      <c r="E27" s="26">
        <v>1669.37</v>
      </c>
      <c r="F27" s="20">
        <v>43494</v>
      </c>
      <c r="G27" s="20">
        <v>43502</v>
      </c>
      <c r="H27" s="6"/>
    </row>
    <row r="28" spans="1:12" s="34" customFormat="1" ht="15.75" x14ac:dyDescent="0.25">
      <c r="A28" s="17">
        <v>10</v>
      </c>
      <c r="B28" s="17" t="s">
        <v>125</v>
      </c>
      <c r="C28" s="22" t="s">
        <v>469</v>
      </c>
      <c r="D28" s="19">
        <v>2948</v>
      </c>
      <c r="E28" s="26">
        <v>24125.26</v>
      </c>
      <c r="F28" s="20">
        <v>43522</v>
      </c>
      <c r="G28" s="20">
        <v>43537</v>
      </c>
      <c r="H28" s="6" t="s">
        <v>488</v>
      </c>
    </row>
    <row r="29" spans="1:12" s="34" customFormat="1" ht="15.75" x14ac:dyDescent="0.25">
      <c r="A29" s="17">
        <v>11</v>
      </c>
      <c r="B29" s="17" t="s">
        <v>125</v>
      </c>
      <c r="C29" s="22" t="s">
        <v>469</v>
      </c>
      <c r="D29" s="19">
        <v>2948</v>
      </c>
      <c r="E29" s="26">
        <v>12610.85</v>
      </c>
      <c r="F29" s="20">
        <v>43522</v>
      </c>
      <c r="G29" s="20">
        <v>43563</v>
      </c>
      <c r="H29" s="6" t="s">
        <v>488</v>
      </c>
    </row>
    <row r="30" spans="1:12" s="34" customFormat="1" ht="15.75" x14ac:dyDescent="0.25">
      <c r="A30" s="17">
        <v>12</v>
      </c>
      <c r="B30" s="17" t="s">
        <v>125</v>
      </c>
      <c r="C30" s="22" t="s">
        <v>469</v>
      </c>
      <c r="D30" s="19">
        <v>2948</v>
      </c>
      <c r="E30" s="26">
        <v>2763.18</v>
      </c>
      <c r="F30" s="20">
        <v>43522</v>
      </c>
      <c r="G30" s="20"/>
      <c r="H30" s="6" t="s">
        <v>489</v>
      </c>
    </row>
    <row r="31" spans="1:12" s="34" customFormat="1" ht="15.75" x14ac:dyDescent="0.25">
      <c r="A31" s="17">
        <v>13</v>
      </c>
      <c r="B31" s="17" t="s">
        <v>117</v>
      </c>
      <c r="C31" s="22" t="s">
        <v>475</v>
      </c>
      <c r="D31" s="19">
        <v>201900000007391</v>
      </c>
      <c r="E31" s="26">
        <v>19415.060000000001</v>
      </c>
      <c r="F31" s="20">
        <v>43522</v>
      </c>
      <c r="G31" s="20">
        <v>43537</v>
      </c>
      <c r="H31" s="6" t="s">
        <v>488</v>
      </c>
    </row>
    <row r="32" spans="1:12" s="34" customFormat="1" ht="15.75" x14ac:dyDescent="0.25">
      <c r="A32" s="17">
        <v>14</v>
      </c>
      <c r="B32" s="17" t="s">
        <v>117</v>
      </c>
      <c r="C32" s="22" t="s">
        <v>475</v>
      </c>
      <c r="D32" s="19">
        <v>201900000007391</v>
      </c>
      <c r="E32" s="26">
        <v>8550.36</v>
      </c>
      <c r="F32" s="20">
        <v>43522</v>
      </c>
      <c r="G32" s="20">
        <v>43563</v>
      </c>
      <c r="H32" s="6" t="s">
        <v>488</v>
      </c>
    </row>
    <row r="33" spans="1:8" s="34" customFormat="1" ht="15.75" x14ac:dyDescent="0.25">
      <c r="A33" s="17">
        <v>15</v>
      </c>
      <c r="B33" s="17" t="s">
        <v>117</v>
      </c>
      <c r="C33" s="22" t="s">
        <v>475</v>
      </c>
      <c r="D33" s="19">
        <v>201900000007391</v>
      </c>
      <c r="E33" s="26">
        <v>3533.73</v>
      </c>
      <c r="F33" s="20">
        <v>43522</v>
      </c>
      <c r="G33" s="20"/>
      <c r="H33" s="6" t="s">
        <v>489</v>
      </c>
    </row>
    <row r="34" spans="1:8" s="34" customFormat="1" ht="15.75" x14ac:dyDescent="0.25">
      <c r="A34" s="17">
        <v>16</v>
      </c>
      <c r="B34" s="17" t="s">
        <v>117</v>
      </c>
      <c r="C34" s="22" t="s">
        <v>475</v>
      </c>
      <c r="D34" s="19">
        <v>201900000007392</v>
      </c>
      <c r="E34" s="26">
        <v>17583.84</v>
      </c>
      <c r="F34" s="20">
        <v>43522</v>
      </c>
      <c r="G34" s="20">
        <v>43537</v>
      </c>
      <c r="H34" s="6" t="s">
        <v>488</v>
      </c>
    </row>
    <row r="35" spans="1:8" s="34" customFormat="1" ht="15.75" x14ac:dyDescent="0.25">
      <c r="A35" s="17">
        <v>17</v>
      </c>
      <c r="B35" s="17" t="s">
        <v>117</v>
      </c>
      <c r="C35" s="22" t="s">
        <v>475</v>
      </c>
      <c r="D35" s="19">
        <v>201900000007392</v>
      </c>
      <c r="E35" s="26">
        <v>7879.34</v>
      </c>
      <c r="F35" s="20">
        <v>43522</v>
      </c>
      <c r="G35" s="20">
        <v>43563</v>
      </c>
      <c r="H35" s="6" t="s">
        <v>488</v>
      </c>
    </row>
    <row r="36" spans="1:8" s="34" customFormat="1" ht="15.75" x14ac:dyDescent="0.25">
      <c r="A36" s="17">
        <v>18</v>
      </c>
      <c r="B36" s="17" t="s">
        <v>117</v>
      </c>
      <c r="C36" s="22" t="s">
        <v>475</v>
      </c>
      <c r="D36" s="19">
        <v>201900000007392</v>
      </c>
      <c r="E36" s="26">
        <v>3002.55</v>
      </c>
      <c r="F36" s="20">
        <v>43522</v>
      </c>
      <c r="G36" s="20"/>
      <c r="H36" s="6" t="s">
        <v>489</v>
      </c>
    </row>
    <row r="37" spans="1:8" s="34" customFormat="1" ht="15.75" x14ac:dyDescent="0.25">
      <c r="A37" s="17">
        <v>19</v>
      </c>
      <c r="B37" s="17" t="s">
        <v>127</v>
      </c>
      <c r="C37" s="22" t="s">
        <v>476</v>
      </c>
      <c r="D37" s="19">
        <v>34572</v>
      </c>
      <c r="E37" s="26">
        <v>2255.7199999999998</v>
      </c>
      <c r="F37" s="20">
        <v>43524</v>
      </c>
      <c r="G37" s="20">
        <v>43535</v>
      </c>
      <c r="H37" s="6"/>
    </row>
    <row r="38" spans="1:8" s="34" customFormat="1" ht="15.75" x14ac:dyDescent="0.25">
      <c r="A38" s="17">
        <v>20</v>
      </c>
      <c r="B38" s="17" t="s">
        <v>119</v>
      </c>
      <c r="C38" s="22" t="s">
        <v>120</v>
      </c>
      <c r="D38" s="56" t="s">
        <v>545</v>
      </c>
      <c r="E38" s="26">
        <v>20784.34</v>
      </c>
      <c r="F38" s="20">
        <v>43530</v>
      </c>
      <c r="G38" s="20">
        <v>43537</v>
      </c>
      <c r="H38" s="6" t="s">
        <v>488</v>
      </c>
    </row>
    <row r="39" spans="1:8" s="34" customFormat="1" ht="15.75" x14ac:dyDescent="0.25">
      <c r="A39" s="17">
        <v>21</v>
      </c>
      <c r="B39" s="17" t="s">
        <v>119</v>
      </c>
      <c r="C39" s="22" t="s">
        <v>120</v>
      </c>
      <c r="D39" s="56" t="s">
        <v>545</v>
      </c>
      <c r="E39" s="26">
        <v>9365.8799999999992</v>
      </c>
      <c r="F39" s="20">
        <v>43530</v>
      </c>
      <c r="G39" s="20">
        <v>43563</v>
      </c>
      <c r="H39" s="6" t="s">
        <v>488</v>
      </c>
    </row>
    <row r="40" spans="1:8" s="34" customFormat="1" ht="15.75" x14ac:dyDescent="0.25">
      <c r="A40" s="17">
        <v>22</v>
      </c>
      <c r="B40" s="17" t="s">
        <v>119</v>
      </c>
      <c r="C40" s="22" t="s">
        <v>120</v>
      </c>
      <c r="D40" s="56" t="s">
        <v>545</v>
      </c>
      <c r="E40" s="26">
        <v>3630.41</v>
      </c>
      <c r="F40" s="20">
        <v>43530</v>
      </c>
      <c r="G40" s="20"/>
      <c r="H40" s="6" t="s">
        <v>489</v>
      </c>
    </row>
    <row r="41" spans="1:8" s="34" customFormat="1" ht="15.75" x14ac:dyDescent="0.25">
      <c r="A41" s="17">
        <v>23</v>
      </c>
      <c r="B41" s="17" t="s">
        <v>127</v>
      </c>
      <c r="C41" s="22" t="s">
        <v>476</v>
      </c>
      <c r="D41" s="19">
        <v>34876</v>
      </c>
      <c r="E41" s="26">
        <v>2543.12</v>
      </c>
      <c r="F41" s="20">
        <v>43550</v>
      </c>
      <c r="G41" s="20">
        <v>43564</v>
      </c>
      <c r="H41" s="6"/>
    </row>
    <row r="42" spans="1:8" s="34" customFormat="1" ht="15.75" x14ac:dyDescent="0.25">
      <c r="A42" s="17">
        <v>24</v>
      </c>
      <c r="B42" s="17" t="s">
        <v>117</v>
      </c>
      <c r="C42" s="22" t="s">
        <v>475</v>
      </c>
      <c r="D42" s="19">
        <v>201900000007494</v>
      </c>
      <c r="E42" s="26">
        <v>19415.04</v>
      </c>
      <c r="F42" s="20">
        <v>43551</v>
      </c>
      <c r="G42" s="20">
        <v>43567</v>
      </c>
      <c r="H42" s="6" t="s">
        <v>488</v>
      </c>
    </row>
    <row r="43" spans="1:8" s="34" customFormat="1" ht="15.75" x14ac:dyDescent="0.25">
      <c r="A43" s="17">
        <v>25</v>
      </c>
      <c r="B43" s="17" t="s">
        <v>117</v>
      </c>
      <c r="C43" s="22" t="s">
        <v>475</v>
      </c>
      <c r="D43" s="19">
        <v>201900000007494</v>
      </c>
      <c r="E43" s="26">
        <f>E42-2000-1834.72-2135.65-388.3</f>
        <v>13056.370000000003</v>
      </c>
      <c r="F43" s="20">
        <v>43551</v>
      </c>
      <c r="G43" s="20"/>
      <c r="H43" s="6" t="s">
        <v>489</v>
      </c>
    </row>
    <row r="44" spans="1:8" s="34" customFormat="1" ht="15.75" x14ac:dyDescent="0.25">
      <c r="A44" s="17">
        <v>26</v>
      </c>
      <c r="B44" s="17" t="s">
        <v>117</v>
      </c>
      <c r="C44" s="22" t="s">
        <v>475</v>
      </c>
      <c r="D44" s="19">
        <v>201900000007495</v>
      </c>
      <c r="E44" s="26">
        <v>17583.849999999999</v>
      </c>
      <c r="F44" s="20">
        <v>43551</v>
      </c>
      <c r="G44" s="20">
        <v>43567</v>
      </c>
      <c r="H44" s="6" t="s">
        <v>488</v>
      </c>
    </row>
    <row r="45" spans="1:8" s="34" customFormat="1" ht="15.75" x14ac:dyDescent="0.25">
      <c r="A45" s="17">
        <v>27</v>
      </c>
      <c r="B45" s="17" t="s">
        <v>117</v>
      </c>
      <c r="C45" s="22" t="s">
        <v>475</v>
      </c>
      <c r="D45" s="19">
        <v>201900000007495</v>
      </c>
      <c r="E45" s="26">
        <f>E44-1500-1661.68-1934.22-351.68</f>
        <v>12136.269999999999</v>
      </c>
      <c r="F45" s="20">
        <v>43551</v>
      </c>
      <c r="G45" s="20"/>
      <c r="H45" s="6" t="s">
        <v>489</v>
      </c>
    </row>
    <row r="46" spans="1:8" s="34" customFormat="1" ht="15.75" x14ac:dyDescent="0.25">
      <c r="A46" s="17">
        <v>28</v>
      </c>
      <c r="B46" s="17" t="s">
        <v>125</v>
      </c>
      <c r="C46" s="22" t="s">
        <v>469</v>
      </c>
      <c r="D46" s="19">
        <v>2997</v>
      </c>
      <c r="E46" s="26">
        <v>24023.68</v>
      </c>
      <c r="F46" s="20">
        <v>43551</v>
      </c>
      <c r="G46" s="20">
        <v>43567</v>
      </c>
      <c r="H46" s="6" t="s">
        <v>488</v>
      </c>
    </row>
    <row r="47" spans="1:8" s="34" customFormat="1" ht="15.75" x14ac:dyDescent="0.25">
      <c r="A47" s="17">
        <v>29</v>
      </c>
      <c r="B47" s="17" t="s">
        <v>125</v>
      </c>
      <c r="C47" s="22" t="s">
        <v>469</v>
      </c>
      <c r="D47" s="19">
        <v>2997</v>
      </c>
      <c r="E47" s="26">
        <f>E46-4500-1405.38-2642.6-480.47</f>
        <v>14995.23</v>
      </c>
      <c r="F47" s="20">
        <v>43551</v>
      </c>
      <c r="G47" s="20"/>
      <c r="H47" s="6" t="s">
        <v>489</v>
      </c>
    </row>
    <row r="48" spans="1:8" s="34" customFormat="1" ht="15.75" x14ac:dyDescent="0.25">
      <c r="A48" s="17">
        <v>30</v>
      </c>
      <c r="B48" s="17" t="s">
        <v>564</v>
      </c>
      <c r="C48" s="22" t="s">
        <v>565</v>
      </c>
      <c r="D48" s="17" t="s">
        <v>566</v>
      </c>
      <c r="E48" s="26">
        <v>3865.83</v>
      </c>
      <c r="F48" s="20">
        <v>43551</v>
      </c>
      <c r="G48" s="20">
        <v>43567</v>
      </c>
      <c r="H48" s="6" t="s">
        <v>488</v>
      </c>
    </row>
    <row r="49" spans="1:12" s="34" customFormat="1" ht="15.75" x14ac:dyDescent="0.25">
      <c r="A49" s="17">
        <v>31</v>
      </c>
      <c r="B49" s="17" t="s">
        <v>564</v>
      </c>
      <c r="C49" s="22" t="s">
        <v>565</v>
      </c>
      <c r="D49" s="17" t="s">
        <v>566</v>
      </c>
      <c r="E49" s="26">
        <f>E48-2513.9-365.32-425.24-77.32</f>
        <v>484.0499999999999</v>
      </c>
      <c r="F49" s="20">
        <v>43551</v>
      </c>
      <c r="G49" s="20"/>
      <c r="H49" s="6" t="s">
        <v>489</v>
      </c>
    </row>
    <row r="50" spans="1:12" s="34" customFormat="1" ht="15.75" x14ac:dyDescent="0.25">
      <c r="A50" s="17">
        <v>32</v>
      </c>
      <c r="B50" s="17" t="s">
        <v>564</v>
      </c>
      <c r="C50" s="22" t="s">
        <v>565</v>
      </c>
      <c r="D50" s="17" t="s">
        <v>567</v>
      </c>
      <c r="E50" s="26">
        <v>28993.69</v>
      </c>
      <c r="F50" s="20">
        <v>43550</v>
      </c>
      <c r="G50" s="20">
        <v>43567</v>
      </c>
      <c r="H50" s="6" t="s">
        <v>488</v>
      </c>
    </row>
    <row r="51" spans="1:12" s="34" customFormat="1" ht="15.75" x14ac:dyDescent="0.25">
      <c r="A51" s="17">
        <v>33</v>
      </c>
      <c r="B51" s="17" t="s">
        <v>595</v>
      </c>
      <c r="C51" s="22" t="s">
        <v>565</v>
      </c>
      <c r="D51" s="17" t="s">
        <v>567</v>
      </c>
      <c r="E51" s="26">
        <f>E50-5000-2739.91-3189.3-579.87</f>
        <v>17484.61</v>
      </c>
      <c r="F51" s="20">
        <v>43551</v>
      </c>
      <c r="G51" s="20"/>
      <c r="H51" s="6" t="s">
        <v>489</v>
      </c>
    </row>
    <row r="52" spans="1:12" s="34" customFormat="1" ht="15.75" x14ac:dyDescent="0.25">
      <c r="A52" s="72"/>
      <c r="B52" s="57"/>
      <c r="C52" s="22"/>
      <c r="D52" s="19"/>
      <c r="E52" s="26"/>
      <c r="F52" s="20"/>
      <c r="G52" s="20"/>
      <c r="H52" s="6"/>
    </row>
    <row r="53" spans="1:12" s="34" customFormat="1" ht="15.75" x14ac:dyDescent="0.25">
      <c r="A53" s="303" t="s">
        <v>16</v>
      </c>
      <c r="B53" s="304"/>
      <c r="C53" s="8"/>
      <c r="D53" s="9"/>
      <c r="E53" s="24">
        <f>SUM(E19:E39)-E20-E22-E24-E26-E29-E32-E35-E39-E30-E33-E36-E40-E43-E49-E51-E45-E47</f>
        <v>117524.96999999999</v>
      </c>
      <c r="F53" s="10"/>
      <c r="G53" s="6"/>
      <c r="H53" s="48"/>
      <c r="I53" s="49" t="s">
        <v>21</v>
      </c>
    </row>
    <row r="54" spans="1:12" ht="15.75" thickBot="1" x14ac:dyDescent="0.3">
      <c r="A54" s="39"/>
      <c r="D54" s="12"/>
      <c r="E54" s="27"/>
      <c r="F54" s="40"/>
      <c r="G54" s="40"/>
    </row>
    <row r="55" spans="1:12" ht="19.5" thickBot="1" x14ac:dyDescent="0.3">
      <c r="A55" s="299" t="s">
        <v>12</v>
      </c>
      <c r="B55" s="300"/>
      <c r="C55" s="300"/>
      <c r="D55" s="300"/>
      <c r="E55" s="300"/>
      <c r="F55" s="300"/>
      <c r="G55" s="300"/>
      <c r="H55" s="301"/>
      <c r="I55" s="37"/>
      <c r="J55" s="37"/>
      <c r="K55" s="37"/>
      <c r="L55" s="37"/>
    </row>
    <row r="56" spans="1:12" ht="28.5" x14ac:dyDescent="0.25">
      <c r="A56" s="28" t="s">
        <v>2</v>
      </c>
      <c r="B56" s="28" t="s">
        <v>3</v>
      </c>
      <c r="C56" s="29" t="s">
        <v>4</v>
      </c>
      <c r="D56" s="30" t="s">
        <v>0</v>
      </c>
      <c r="E56" s="31" t="s">
        <v>14</v>
      </c>
      <c r="F56" s="28" t="s">
        <v>597</v>
      </c>
      <c r="G56" s="28" t="s">
        <v>6</v>
      </c>
      <c r="H56" s="28" t="s">
        <v>7</v>
      </c>
    </row>
    <row r="57" spans="1:12" s="34" customFormat="1" ht="15.75" x14ac:dyDescent="0.25">
      <c r="A57" s="16">
        <v>1</v>
      </c>
      <c r="B57" s="17" t="s">
        <v>18</v>
      </c>
      <c r="C57" s="18" t="s">
        <v>19</v>
      </c>
      <c r="D57" s="35">
        <v>1438134</v>
      </c>
      <c r="E57" s="52">
        <v>1754.46</v>
      </c>
      <c r="F57" s="53">
        <v>43473</v>
      </c>
      <c r="G57" s="20">
        <v>43475</v>
      </c>
      <c r="H57" s="6"/>
    </row>
    <row r="58" spans="1:12" s="34" customFormat="1" ht="15.75" x14ac:dyDescent="0.25">
      <c r="A58" s="16">
        <v>2</v>
      </c>
      <c r="B58" s="17" t="s">
        <v>28</v>
      </c>
      <c r="C58" s="18" t="s">
        <v>436</v>
      </c>
      <c r="D58" s="71" t="s">
        <v>437</v>
      </c>
      <c r="E58" s="52">
        <v>255.14</v>
      </c>
      <c r="F58" s="53">
        <v>43474</v>
      </c>
      <c r="G58" s="20">
        <v>43486</v>
      </c>
      <c r="H58" s="6"/>
    </row>
    <row r="59" spans="1:12" s="34" customFormat="1" ht="15.75" x14ac:dyDescent="0.25">
      <c r="A59" s="16">
        <v>3</v>
      </c>
      <c r="B59" s="17" t="s">
        <v>28</v>
      </c>
      <c r="C59" s="18" t="s">
        <v>436</v>
      </c>
      <c r="D59" s="71" t="s">
        <v>438</v>
      </c>
      <c r="E59" s="52">
        <v>67.150000000000006</v>
      </c>
      <c r="F59" s="53">
        <v>43474</v>
      </c>
      <c r="G59" s="20">
        <v>43490</v>
      </c>
      <c r="H59" s="6"/>
    </row>
    <row r="60" spans="1:12" s="34" customFormat="1" ht="15.75" x14ac:dyDescent="0.25">
      <c r="A60" s="16">
        <v>4</v>
      </c>
      <c r="B60" s="17" t="s">
        <v>28</v>
      </c>
      <c r="C60" s="18" t="s">
        <v>436</v>
      </c>
      <c r="D60" s="71" t="s">
        <v>439</v>
      </c>
      <c r="E60" s="52">
        <v>255.61</v>
      </c>
      <c r="F60" s="53">
        <v>43474</v>
      </c>
      <c r="G60" s="20">
        <v>43486</v>
      </c>
      <c r="H60" s="6"/>
    </row>
    <row r="61" spans="1:12" s="34" customFormat="1" ht="15.75" x14ac:dyDescent="0.25">
      <c r="A61" s="16">
        <v>5</v>
      </c>
      <c r="B61" s="17" t="s">
        <v>28</v>
      </c>
      <c r="C61" s="18" t="s">
        <v>436</v>
      </c>
      <c r="D61" s="71" t="s">
        <v>440</v>
      </c>
      <c r="E61" s="26">
        <v>265.55</v>
      </c>
      <c r="F61" s="53">
        <v>43474</v>
      </c>
      <c r="G61" s="20">
        <v>43486</v>
      </c>
      <c r="H61" s="6"/>
    </row>
    <row r="62" spans="1:12" s="34" customFormat="1" ht="15.75" x14ac:dyDescent="0.25">
      <c r="A62" s="16">
        <v>6</v>
      </c>
      <c r="B62" s="17" t="s">
        <v>28</v>
      </c>
      <c r="C62" s="18" t="s">
        <v>436</v>
      </c>
      <c r="D62" s="71" t="s">
        <v>441</v>
      </c>
      <c r="E62" s="26">
        <v>310.27</v>
      </c>
      <c r="F62" s="53">
        <v>43474</v>
      </c>
      <c r="G62" s="20">
        <v>43486</v>
      </c>
      <c r="H62" s="6"/>
    </row>
    <row r="63" spans="1:12" s="34" customFormat="1" ht="15.75" x14ac:dyDescent="0.25">
      <c r="A63" s="16">
        <v>7</v>
      </c>
      <c r="B63" s="17" t="s">
        <v>17</v>
      </c>
      <c r="C63" s="18" t="s">
        <v>27</v>
      </c>
      <c r="D63" s="71" t="s">
        <v>442</v>
      </c>
      <c r="E63" s="26">
        <v>462.56</v>
      </c>
      <c r="F63" s="20">
        <v>43475</v>
      </c>
      <c r="G63" s="20">
        <v>43496</v>
      </c>
      <c r="H63" s="6"/>
    </row>
    <row r="64" spans="1:12" s="34" customFormat="1" ht="15.75" x14ac:dyDescent="0.25">
      <c r="A64" s="16">
        <v>8</v>
      </c>
      <c r="B64" s="17" t="s">
        <v>131</v>
      </c>
      <c r="C64" s="18" t="s">
        <v>471</v>
      </c>
      <c r="D64" s="71" t="s">
        <v>472</v>
      </c>
      <c r="E64" s="26">
        <v>711.13</v>
      </c>
      <c r="F64" s="20">
        <v>43488</v>
      </c>
      <c r="G64" s="20">
        <v>43500</v>
      </c>
      <c r="H64" s="6"/>
    </row>
    <row r="65" spans="1:8" s="34" customFormat="1" ht="15.75" x14ac:dyDescent="0.25">
      <c r="A65" s="16">
        <v>9</v>
      </c>
      <c r="B65" s="17" t="s">
        <v>100</v>
      </c>
      <c r="C65" s="18" t="s">
        <v>474</v>
      </c>
      <c r="D65" s="71" t="s">
        <v>473</v>
      </c>
      <c r="E65" s="26">
        <v>14634.91</v>
      </c>
      <c r="F65" s="20">
        <v>43488</v>
      </c>
      <c r="G65" s="20">
        <v>43503</v>
      </c>
      <c r="H65" s="6"/>
    </row>
    <row r="66" spans="1:8" s="34" customFormat="1" ht="15.75" x14ac:dyDescent="0.25">
      <c r="A66" s="16">
        <v>10</v>
      </c>
      <c r="B66" s="17" t="s">
        <v>28</v>
      </c>
      <c r="C66" s="18" t="s">
        <v>436</v>
      </c>
      <c r="D66" s="71" t="s">
        <v>490</v>
      </c>
      <c r="E66" s="26">
        <v>169</v>
      </c>
      <c r="F66" s="20">
        <v>43503</v>
      </c>
      <c r="G66" s="20">
        <v>43503</v>
      </c>
      <c r="H66" s="6"/>
    </row>
    <row r="67" spans="1:8" s="34" customFormat="1" ht="15.75" x14ac:dyDescent="0.25">
      <c r="A67" s="16">
        <v>11</v>
      </c>
      <c r="B67" s="17" t="s">
        <v>28</v>
      </c>
      <c r="C67" s="18" t="s">
        <v>436</v>
      </c>
      <c r="D67" s="71" t="s">
        <v>491</v>
      </c>
      <c r="E67" s="26">
        <v>203.69</v>
      </c>
      <c r="F67" s="20">
        <v>43503</v>
      </c>
      <c r="G67" s="20">
        <v>43503</v>
      </c>
      <c r="H67" s="6"/>
    </row>
    <row r="68" spans="1:8" s="34" customFormat="1" ht="15.75" x14ac:dyDescent="0.25">
      <c r="A68" s="16">
        <v>12</v>
      </c>
      <c r="B68" s="17" t="s">
        <v>28</v>
      </c>
      <c r="C68" s="18" t="s">
        <v>436</v>
      </c>
      <c r="D68" s="71" t="s">
        <v>492</v>
      </c>
      <c r="E68" s="26">
        <v>212.52</v>
      </c>
      <c r="F68" s="20">
        <v>43503</v>
      </c>
      <c r="G68" s="20">
        <v>43503</v>
      </c>
      <c r="H68" s="6"/>
    </row>
    <row r="69" spans="1:8" s="34" customFormat="1" ht="15.75" x14ac:dyDescent="0.25">
      <c r="A69" s="16">
        <v>13</v>
      </c>
      <c r="B69" s="17" t="s">
        <v>28</v>
      </c>
      <c r="C69" s="18" t="s">
        <v>436</v>
      </c>
      <c r="D69" s="71" t="s">
        <v>493</v>
      </c>
      <c r="E69" s="26">
        <v>222.61</v>
      </c>
      <c r="F69" s="20">
        <v>43503</v>
      </c>
      <c r="G69" s="20">
        <v>43503</v>
      </c>
      <c r="H69" s="6"/>
    </row>
    <row r="70" spans="1:8" s="34" customFormat="1" ht="15.75" x14ac:dyDescent="0.25">
      <c r="A70" s="16">
        <v>14</v>
      </c>
      <c r="B70" s="17" t="s">
        <v>28</v>
      </c>
      <c r="C70" s="18" t="s">
        <v>436</v>
      </c>
      <c r="D70" s="71" t="s">
        <v>494</v>
      </c>
      <c r="E70" s="26">
        <v>67.150000000000006</v>
      </c>
      <c r="F70" s="20">
        <v>43503</v>
      </c>
      <c r="G70" s="20">
        <v>43525</v>
      </c>
      <c r="H70" s="6"/>
    </row>
    <row r="71" spans="1:8" s="34" customFormat="1" ht="15.75" x14ac:dyDescent="0.25">
      <c r="A71" s="16">
        <v>15</v>
      </c>
      <c r="B71" s="57" t="s">
        <v>189</v>
      </c>
      <c r="C71" s="18" t="s">
        <v>190</v>
      </c>
      <c r="D71" s="71" t="s">
        <v>513</v>
      </c>
      <c r="E71" s="26">
        <v>191.32</v>
      </c>
      <c r="F71" s="20">
        <v>43515</v>
      </c>
      <c r="G71" s="20">
        <v>43517</v>
      </c>
      <c r="H71" s="6"/>
    </row>
    <row r="72" spans="1:8" s="34" customFormat="1" ht="15.75" x14ac:dyDescent="0.25">
      <c r="A72" s="16">
        <v>16</v>
      </c>
      <c r="B72" s="17" t="s">
        <v>17</v>
      </c>
      <c r="C72" s="18" t="s">
        <v>27</v>
      </c>
      <c r="D72" s="71" t="s">
        <v>514</v>
      </c>
      <c r="E72" s="26">
        <v>561.67999999999995</v>
      </c>
      <c r="F72" s="20">
        <v>43518</v>
      </c>
      <c r="G72" s="20">
        <v>43532</v>
      </c>
      <c r="H72" s="6"/>
    </row>
    <row r="73" spans="1:8" s="34" customFormat="1" ht="15.75" x14ac:dyDescent="0.25">
      <c r="A73" s="16">
        <v>17</v>
      </c>
      <c r="B73" s="17" t="s">
        <v>100</v>
      </c>
      <c r="C73" s="18" t="s">
        <v>474</v>
      </c>
      <c r="D73" s="71" t="s">
        <v>515</v>
      </c>
      <c r="E73" s="26">
        <v>13093.36</v>
      </c>
      <c r="F73" s="20">
        <v>43518</v>
      </c>
      <c r="G73" s="20">
        <v>43537</v>
      </c>
      <c r="H73" s="6"/>
    </row>
    <row r="74" spans="1:8" s="34" customFormat="1" ht="15.75" x14ac:dyDescent="0.25">
      <c r="A74" s="16">
        <v>18</v>
      </c>
      <c r="B74" s="17" t="s">
        <v>28</v>
      </c>
      <c r="C74" s="18" t="s">
        <v>436</v>
      </c>
      <c r="D74" s="71" t="s">
        <v>531</v>
      </c>
      <c r="E74" s="26">
        <v>183.41</v>
      </c>
      <c r="F74" s="20">
        <v>43530</v>
      </c>
      <c r="G74" s="20">
        <v>43531</v>
      </c>
      <c r="H74" s="6"/>
    </row>
    <row r="75" spans="1:8" s="34" customFormat="1" ht="15.75" x14ac:dyDescent="0.25">
      <c r="A75" s="16">
        <v>19</v>
      </c>
      <c r="B75" s="17" t="s">
        <v>28</v>
      </c>
      <c r="C75" s="18" t="s">
        <v>436</v>
      </c>
      <c r="D75" s="71" t="s">
        <v>532</v>
      </c>
      <c r="E75" s="26">
        <v>148.16</v>
      </c>
      <c r="F75" s="20">
        <v>43530</v>
      </c>
      <c r="G75" s="20">
        <v>43531</v>
      </c>
      <c r="H75" s="6"/>
    </row>
    <row r="76" spans="1:8" s="34" customFormat="1" ht="15.75" x14ac:dyDescent="0.25">
      <c r="A76" s="16">
        <v>20</v>
      </c>
      <c r="B76" s="17" t="s">
        <v>28</v>
      </c>
      <c r="C76" s="18" t="s">
        <v>436</v>
      </c>
      <c r="D76" s="71" t="s">
        <v>533</v>
      </c>
      <c r="E76" s="26">
        <v>167.68</v>
      </c>
      <c r="F76" s="20">
        <v>43531</v>
      </c>
      <c r="G76" s="20">
        <v>43531</v>
      </c>
      <c r="H76" s="6"/>
    </row>
    <row r="77" spans="1:8" s="34" customFormat="1" ht="15.75" x14ac:dyDescent="0.25">
      <c r="A77" s="16">
        <v>21</v>
      </c>
      <c r="B77" s="17" t="s">
        <v>28</v>
      </c>
      <c r="C77" s="18" t="s">
        <v>436</v>
      </c>
      <c r="D77" s="71" t="s">
        <v>534</v>
      </c>
      <c r="E77" s="26">
        <v>196.68</v>
      </c>
      <c r="F77" s="20">
        <v>43531</v>
      </c>
      <c r="G77" s="20">
        <v>43531</v>
      </c>
      <c r="H77" s="6"/>
    </row>
    <row r="78" spans="1:8" s="34" customFormat="1" ht="15.75" x14ac:dyDescent="0.25">
      <c r="A78" s="16">
        <v>22</v>
      </c>
      <c r="B78" s="17" t="s">
        <v>28</v>
      </c>
      <c r="C78" s="18" t="s">
        <v>436</v>
      </c>
      <c r="D78" s="71" t="s">
        <v>535</v>
      </c>
      <c r="E78" s="26">
        <v>67.150000000000006</v>
      </c>
      <c r="F78" s="20">
        <v>43531</v>
      </c>
      <c r="G78" s="20">
        <v>43559</v>
      </c>
      <c r="H78" s="6" t="s">
        <v>536</v>
      </c>
    </row>
    <row r="79" spans="1:8" s="34" customFormat="1" ht="15.75" x14ac:dyDescent="0.25">
      <c r="A79" s="16">
        <v>23</v>
      </c>
      <c r="B79" s="17" t="s">
        <v>18</v>
      </c>
      <c r="C79" s="18" t="s">
        <v>19</v>
      </c>
      <c r="D79" s="71" t="s">
        <v>543</v>
      </c>
      <c r="E79" s="26">
        <v>134.91</v>
      </c>
      <c r="F79" s="20">
        <v>43536</v>
      </c>
      <c r="G79" s="20">
        <v>43539</v>
      </c>
      <c r="H79" s="6"/>
    </row>
    <row r="80" spans="1:8" s="34" customFormat="1" ht="15.75" x14ac:dyDescent="0.25">
      <c r="A80" s="16">
        <v>24</v>
      </c>
      <c r="B80" s="17" t="s">
        <v>18</v>
      </c>
      <c r="C80" s="18" t="s">
        <v>19</v>
      </c>
      <c r="D80" s="71" t="s">
        <v>544</v>
      </c>
      <c r="E80" s="26">
        <v>107.73</v>
      </c>
      <c r="F80" s="20">
        <v>43536</v>
      </c>
      <c r="G80" s="20">
        <v>43542</v>
      </c>
      <c r="H80" s="6"/>
    </row>
    <row r="81" spans="1:12" s="34" customFormat="1" ht="15.75" x14ac:dyDescent="0.25">
      <c r="A81" s="16">
        <v>25</v>
      </c>
      <c r="B81" s="17" t="s">
        <v>547</v>
      </c>
      <c r="C81" s="18" t="s">
        <v>548</v>
      </c>
      <c r="D81" s="71" t="s">
        <v>549</v>
      </c>
      <c r="E81" s="26">
        <v>6249.53</v>
      </c>
      <c r="F81" s="20">
        <v>43538</v>
      </c>
      <c r="G81" s="20">
        <v>43563</v>
      </c>
      <c r="H81" s="6"/>
    </row>
    <row r="82" spans="1:12" s="34" customFormat="1" ht="15.75" x14ac:dyDescent="0.25">
      <c r="A82" s="16">
        <v>26</v>
      </c>
      <c r="B82" s="57" t="s">
        <v>189</v>
      </c>
      <c r="C82" s="18" t="s">
        <v>190</v>
      </c>
      <c r="D82" s="71" t="s">
        <v>546</v>
      </c>
      <c r="E82" s="26">
        <v>41.68</v>
      </c>
      <c r="F82" s="20">
        <v>43544</v>
      </c>
      <c r="G82" s="20">
        <v>43545</v>
      </c>
      <c r="H82" s="6"/>
    </row>
    <row r="83" spans="1:12" s="34" customFormat="1" ht="15.75" x14ac:dyDescent="0.25">
      <c r="A83" s="16">
        <v>27</v>
      </c>
      <c r="B83" s="17" t="s">
        <v>100</v>
      </c>
      <c r="C83" s="18" t="s">
        <v>474</v>
      </c>
      <c r="D83" s="71" t="s">
        <v>562</v>
      </c>
      <c r="E83" s="26">
        <v>17829.849999999999</v>
      </c>
      <c r="F83" s="20">
        <v>43551</v>
      </c>
      <c r="G83" s="20">
        <v>43570</v>
      </c>
      <c r="H83" s="6" t="s">
        <v>587</v>
      </c>
    </row>
    <row r="84" spans="1:12" s="34" customFormat="1" ht="15.75" x14ac:dyDescent="0.25">
      <c r="A84" s="16">
        <v>28</v>
      </c>
      <c r="B84" s="17" t="s">
        <v>17</v>
      </c>
      <c r="C84" s="18" t="s">
        <v>27</v>
      </c>
      <c r="D84" s="71" t="s">
        <v>563</v>
      </c>
      <c r="E84" s="26">
        <v>1156.4000000000001</v>
      </c>
      <c r="F84" s="20">
        <v>43551</v>
      </c>
      <c r="G84" s="20">
        <v>43567</v>
      </c>
      <c r="H84" s="6" t="s">
        <v>588</v>
      </c>
    </row>
    <row r="85" spans="1:12" s="34" customFormat="1" ht="15.75" x14ac:dyDescent="0.25">
      <c r="A85" s="16">
        <v>29</v>
      </c>
      <c r="B85" s="17" t="s">
        <v>28</v>
      </c>
      <c r="C85" s="18" t="s">
        <v>436</v>
      </c>
      <c r="D85" s="71" t="s">
        <v>575</v>
      </c>
      <c r="E85" s="26">
        <v>67.150000000000006</v>
      </c>
      <c r="F85" s="20">
        <v>43557</v>
      </c>
      <c r="G85" s="20"/>
      <c r="H85" s="6" t="s">
        <v>580</v>
      </c>
    </row>
    <row r="86" spans="1:12" s="34" customFormat="1" ht="15.75" x14ac:dyDescent="0.25">
      <c r="A86" s="16">
        <v>30</v>
      </c>
      <c r="B86" s="17" t="s">
        <v>28</v>
      </c>
      <c r="C86" s="18" t="s">
        <v>436</v>
      </c>
      <c r="D86" s="71" t="s">
        <v>576</v>
      </c>
      <c r="E86" s="26">
        <v>301.45</v>
      </c>
      <c r="F86" s="20">
        <v>43557</v>
      </c>
      <c r="G86" s="20">
        <v>43559</v>
      </c>
      <c r="H86" s="6" t="s">
        <v>536</v>
      </c>
    </row>
    <row r="87" spans="1:12" s="34" customFormat="1" ht="15.75" x14ac:dyDescent="0.25">
      <c r="A87" s="16">
        <v>31</v>
      </c>
      <c r="B87" s="17" t="s">
        <v>28</v>
      </c>
      <c r="C87" s="18" t="s">
        <v>436</v>
      </c>
      <c r="D87" s="71" t="s">
        <v>577</v>
      </c>
      <c r="E87" s="26">
        <v>241.27</v>
      </c>
      <c r="F87" s="20">
        <v>43557</v>
      </c>
      <c r="G87" s="20">
        <v>43559</v>
      </c>
      <c r="H87" s="6" t="s">
        <v>536</v>
      </c>
    </row>
    <row r="88" spans="1:12" s="34" customFormat="1" ht="15.75" x14ac:dyDescent="0.25">
      <c r="A88" s="16">
        <v>32</v>
      </c>
      <c r="B88" s="17" t="s">
        <v>28</v>
      </c>
      <c r="C88" s="18" t="s">
        <v>436</v>
      </c>
      <c r="D88" s="71" t="s">
        <v>578</v>
      </c>
      <c r="E88" s="26">
        <v>191.38</v>
      </c>
      <c r="F88" s="20">
        <v>43558</v>
      </c>
      <c r="G88" s="20">
        <v>43559</v>
      </c>
      <c r="H88" s="6" t="s">
        <v>536</v>
      </c>
    </row>
    <row r="89" spans="1:12" s="34" customFormat="1" ht="15.75" x14ac:dyDescent="0.25">
      <c r="A89" s="16">
        <v>33</v>
      </c>
      <c r="B89" s="17" t="s">
        <v>28</v>
      </c>
      <c r="C89" s="18" t="s">
        <v>436</v>
      </c>
      <c r="D89" s="71" t="s">
        <v>579</v>
      </c>
      <c r="E89" s="26">
        <v>289.23</v>
      </c>
      <c r="F89" s="20">
        <v>43558</v>
      </c>
      <c r="G89" s="20">
        <v>43559</v>
      </c>
      <c r="H89" s="6" t="s">
        <v>536</v>
      </c>
    </row>
    <row r="90" spans="1:12" s="34" customFormat="1" ht="15.75" x14ac:dyDescent="0.25">
      <c r="A90" s="16">
        <v>34</v>
      </c>
      <c r="B90" s="17" t="s">
        <v>17</v>
      </c>
      <c r="C90" s="18" t="s">
        <v>27</v>
      </c>
      <c r="D90" s="71" t="s">
        <v>581</v>
      </c>
      <c r="E90" s="26">
        <v>495.6</v>
      </c>
      <c r="F90" s="20">
        <v>43560</v>
      </c>
      <c r="G90" s="20"/>
      <c r="H90" s="6" t="s">
        <v>582</v>
      </c>
    </row>
    <row r="91" spans="1:12" s="34" customFormat="1" ht="15.75" x14ac:dyDescent="0.25">
      <c r="A91" s="16">
        <v>35</v>
      </c>
      <c r="B91" s="17" t="s">
        <v>18</v>
      </c>
      <c r="C91" s="18" t="s">
        <v>19</v>
      </c>
      <c r="D91" s="71" t="s">
        <v>585</v>
      </c>
      <c r="E91" s="26">
        <v>2063.3000000000002</v>
      </c>
      <c r="F91" s="20">
        <v>43564</v>
      </c>
      <c r="G91" s="20">
        <v>43564</v>
      </c>
      <c r="H91" s="6" t="s">
        <v>586</v>
      </c>
    </row>
    <row r="92" spans="1:12" s="34" customFormat="1" ht="15.75" x14ac:dyDescent="0.25">
      <c r="A92" s="16">
        <v>36</v>
      </c>
      <c r="B92" s="57" t="s">
        <v>189</v>
      </c>
      <c r="C92" s="18" t="s">
        <v>190</v>
      </c>
      <c r="D92" s="71" t="s">
        <v>600</v>
      </c>
      <c r="E92" s="26">
        <v>95.23</v>
      </c>
      <c r="F92" s="20">
        <v>43571</v>
      </c>
      <c r="G92" s="20"/>
      <c r="H92" s="6"/>
    </row>
    <row r="93" spans="1:12" s="34" customFormat="1" ht="15.75" x14ac:dyDescent="0.25">
      <c r="A93" s="17"/>
      <c r="B93" s="17"/>
      <c r="C93" s="18"/>
      <c r="D93" s="71"/>
      <c r="E93" s="26"/>
      <c r="F93" s="20"/>
      <c r="G93" s="20"/>
      <c r="H93" s="6"/>
    </row>
    <row r="94" spans="1:12" s="34" customFormat="1" ht="15.75" x14ac:dyDescent="0.25">
      <c r="A94" s="303" t="s">
        <v>16</v>
      </c>
      <c r="B94" s="304"/>
      <c r="C94" s="8"/>
      <c r="D94" s="9"/>
      <c r="E94" s="24">
        <f>SUM(E57:E93)</f>
        <v>63465.900000000016</v>
      </c>
      <c r="F94" s="10"/>
      <c r="G94" s="6"/>
      <c r="H94" s="6"/>
    </row>
    <row r="95" spans="1:12" ht="15.75" thickBot="1" x14ac:dyDescent="0.3">
      <c r="A95" s="39"/>
      <c r="C95" s="41"/>
      <c r="D95" s="12"/>
      <c r="E95" s="27"/>
      <c r="F95" s="40"/>
      <c r="G95" s="40"/>
    </row>
    <row r="96" spans="1:12" ht="19.5" thickBot="1" x14ac:dyDescent="0.3">
      <c r="A96" s="299" t="s">
        <v>13</v>
      </c>
      <c r="B96" s="300"/>
      <c r="C96" s="300"/>
      <c r="D96" s="300"/>
      <c r="E96" s="300"/>
      <c r="F96" s="300"/>
      <c r="G96" s="300"/>
      <c r="H96" s="301"/>
      <c r="I96" s="37"/>
      <c r="J96" s="37"/>
      <c r="K96" s="37"/>
      <c r="L96" s="37"/>
    </row>
    <row r="97" spans="1:12" ht="28.5" x14ac:dyDescent="0.25">
      <c r="A97" s="28" t="s">
        <v>2</v>
      </c>
      <c r="B97" s="28" t="s">
        <v>3</v>
      </c>
      <c r="C97" s="29" t="s">
        <v>4</v>
      </c>
      <c r="D97" s="30" t="s">
        <v>0</v>
      </c>
      <c r="E97" s="31" t="s">
        <v>14</v>
      </c>
      <c r="F97" s="28" t="s">
        <v>597</v>
      </c>
      <c r="G97" s="28" t="s">
        <v>6</v>
      </c>
      <c r="H97" s="28" t="s">
        <v>7</v>
      </c>
    </row>
    <row r="98" spans="1:12" s="34" customFormat="1" ht="15.75" x14ac:dyDescent="0.25">
      <c r="A98" s="16">
        <v>1</v>
      </c>
      <c r="B98" s="17"/>
      <c r="C98" s="18"/>
      <c r="D98" s="16"/>
      <c r="E98" s="23"/>
      <c r="F98" s="20"/>
      <c r="G98" s="21"/>
      <c r="H98" s="6"/>
    </row>
    <row r="99" spans="1:12" s="34" customFormat="1" ht="15.75" x14ac:dyDescent="0.25">
      <c r="A99" s="17">
        <v>2</v>
      </c>
      <c r="B99" s="17"/>
      <c r="C99" s="18"/>
      <c r="D99" s="17"/>
      <c r="E99" s="52"/>
      <c r="F99" s="53"/>
      <c r="G99" s="53"/>
      <c r="H99" s="54"/>
    </row>
    <row r="100" spans="1:12" s="34" customFormat="1" ht="15.75" x14ac:dyDescent="0.25">
      <c r="A100" s="16">
        <v>3</v>
      </c>
      <c r="B100" s="17"/>
      <c r="C100" s="18"/>
      <c r="D100" s="56"/>
      <c r="E100" s="52"/>
      <c r="F100" s="53"/>
      <c r="G100" s="20"/>
      <c r="H100" s="54"/>
    </row>
    <row r="101" spans="1:12" s="34" customFormat="1" ht="15.75" x14ac:dyDescent="0.25">
      <c r="A101" s="303" t="s">
        <v>16</v>
      </c>
      <c r="B101" s="304"/>
      <c r="C101" s="8"/>
      <c r="D101" s="9"/>
      <c r="E101" s="24">
        <f>SUM(E98:E100)</f>
        <v>0</v>
      </c>
      <c r="F101" s="10"/>
      <c r="G101" s="6"/>
      <c r="H101" s="24"/>
    </row>
    <row r="102" spans="1:12" ht="15.75" thickBot="1" x14ac:dyDescent="0.3">
      <c r="C102" s="12"/>
      <c r="D102" s="12"/>
    </row>
    <row r="103" spans="1:12" ht="19.5" thickBot="1" x14ac:dyDescent="0.3">
      <c r="A103" s="299" t="s">
        <v>11</v>
      </c>
      <c r="B103" s="300"/>
      <c r="C103" s="300"/>
      <c r="D103" s="300"/>
      <c r="E103" s="300"/>
      <c r="F103" s="300"/>
      <c r="G103" s="300"/>
      <c r="H103" s="301"/>
      <c r="I103" s="37"/>
      <c r="J103" s="37"/>
      <c r="K103" s="37"/>
      <c r="L103" s="37"/>
    </row>
    <row r="104" spans="1:12" ht="28.5" x14ac:dyDescent="0.25">
      <c r="A104" s="28" t="s">
        <v>2</v>
      </c>
      <c r="B104" s="28" t="s">
        <v>3</v>
      </c>
      <c r="C104" s="29" t="s">
        <v>4</v>
      </c>
      <c r="D104" s="30" t="s">
        <v>0</v>
      </c>
      <c r="E104" s="31" t="s">
        <v>14</v>
      </c>
      <c r="F104" s="28" t="s">
        <v>597</v>
      </c>
      <c r="G104" s="28" t="s">
        <v>6</v>
      </c>
      <c r="H104" s="28" t="s">
        <v>7</v>
      </c>
    </row>
    <row r="105" spans="1:12" s="34" customFormat="1" ht="15.75" x14ac:dyDescent="0.25">
      <c r="A105" s="16">
        <v>1</v>
      </c>
      <c r="B105" s="17" t="s">
        <v>443</v>
      </c>
      <c r="C105" s="18" t="s">
        <v>444</v>
      </c>
      <c r="D105" s="47">
        <v>8777</v>
      </c>
      <c r="E105" s="52">
        <v>359.97</v>
      </c>
      <c r="F105" s="53">
        <v>43475</v>
      </c>
      <c r="G105" s="20">
        <v>43502</v>
      </c>
      <c r="H105" s="6"/>
    </row>
    <row r="106" spans="1:12" s="34" customFormat="1" ht="15.75" x14ac:dyDescent="0.25">
      <c r="A106" s="16">
        <v>2</v>
      </c>
      <c r="B106" s="17" t="s">
        <v>445</v>
      </c>
      <c r="C106" s="18" t="s">
        <v>446</v>
      </c>
      <c r="D106" s="47">
        <v>14243</v>
      </c>
      <c r="E106" s="52">
        <v>24</v>
      </c>
      <c r="F106" s="53">
        <v>43475</v>
      </c>
      <c r="G106" s="20">
        <v>43502</v>
      </c>
      <c r="H106" s="6"/>
    </row>
    <row r="107" spans="1:12" s="34" customFormat="1" ht="15.75" x14ac:dyDescent="0.25">
      <c r="A107" s="16">
        <v>3</v>
      </c>
      <c r="B107" s="17" t="s">
        <v>447</v>
      </c>
      <c r="C107" s="18" t="s">
        <v>448</v>
      </c>
      <c r="D107" s="47">
        <v>2815</v>
      </c>
      <c r="E107" s="52">
        <v>1168.5</v>
      </c>
      <c r="F107" s="53">
        <v>43475</v>
      </c>
      <c r="G107" s="20">
        <v>43502</v>
      </c>
      <c r="H107" s="6"/>
    </row>
    <row r="108" spans="1:12" s="34" customFormat="1" ht="15.75" x14ac:dyDescent="0.25">
      <c r="A108" s="16">
        <v>4</v>
      </c>
      <c r="B108" s="17" t="s">
        <v>449</v>
      </c>
      <c r="C108" s="18" t="s">
        <v>450</v>
      </c>
      <c r="D108" s="35">
        <v>261</v>
      </c>
      <c r="E108" s="52">
        <v>224.76</v>
      </c>
      <c r="F108" s="53">
        <v>43476</v>
      </c>
      <c r="G108" s="20">
        <v>43502</v>
      </c>
      <c r="H108" s="6"/>
    </row>
    <row r="109" spans="1:12" s="34" customFormat="1" ht="15.75" x14ac:dyDescent="0.25">
      <c r="A109" s="16">
        <v>5</v>
      </c>
      <c r="B109" s="57" t="s">
        <v>107</v>
      </c>
      <c r="C109" s="18" t="s">
        <v>451</v>
      </c>
      <c r="D109" s="47">
        <v>5296</v>
      </c>
      <c r="E109" s="52">
        <v>225.1</v>
      </c>
      <c r="F109" s="53">
        <v>43476</v>
      </c>
      <c r="G109" s="20">
        <v>43502</v>
      </c>
      <c r="H109" s="6"/>
    </row>
    <row r="110" spans="1:12" s="34" customFormat="1" ht="15.75" x14ac:dyDescent="0.25">
      <c r="A110" s="16">
        <v>6</v>
      </c>
      <c r="B110" s="57" t="s">
        <v>107</v>
      </c>
      <c r="C110" s="18" t="s">
        <v>451</v>
      </c>
      <c r="D110" s="47">
        <v>5297</v>
      </c>
      <c r="E110" s="52">
        <v>349.96</v>
      </c>
      <c r="F110" s="53">
        <v>43476</v>
      </c>
      <c r="G110" s="20">
        <v>43502</v>
      </c>
      <c r="H110" s="6"/>
    </row>
    <row r="111" spans="1:12" s="34" customFormat="1" ht="15.75" x14ac:dyDescent="0.25">
      <c r="A111" s="16">
        <v>7</v>
      </c>
      <c r="B111" s="57" t="s">
        <v>452</v>
      </c>
      <c r="C111" s="18" t="s">
        <v>453</v>
      </c>
      <c r="D111" s="35">
        <v>29609</v>
      </c>
      <c r="E111" s="52">
        <v>2728.9</v>
      </c>
      <c r="F111" s="53">
        <v>43479</v>
      </c>
      <c r="G111" s="20">
        <v>43502</v>
      </c>
      <c r="H111" s="6"/>
    </row>
    <row r="112" spans="1:12" s="34" customFormat="1" ht="15.75" x14ac:dyDescent="0.25">
      <c r="A112" s="16">
        <v>8</v>
      </c>
      <c r="B112" s="57" t="s">
        <v>452</v>
      </c>
      <c r="C112" s="18" t="s">
        <v>453</v>
      </c>
      <c r="D112" s="35">
        <v>29609</v>
      </c>
      <c r="E112" s="52">
        <v>214.59</v>
      </c>
      <c r="F112" s="53">
        <v>43479</v>
      </c>
      <c r="G112" s="20">
        <v>43516</v>
      </c>
      <c r="H112" s="6"/>
    </row>
    <row r="113" spans="1:8" s="34" customFormat="1" ht="15.75" x14ac:dyDescent="0.25">
      <c r="A113" s="16">
        <v>9</v>
      </c>
      <c r="B113" s="57" t="s">
        <v>20</v>
      </c>
      <c r="C113" s="18" t="s">
        <v>25</v>
      </c>
      <c r="D113" s="35">
        <v>1.0002048095420099E+17</v>
      </c>
      <c r="E113" s="52">
        <v>1486.7</v>
      </c>
      <c r="F113" s="53">
        <v>43480</v>
      </c>
      <c r="G113" s="20">
        <v>43480</v>
      </c>
      <c r="H113" s="6"/>
    </row>
    <row r="114" spans="1:8" s="34" customFormat="1" ht="15.75" x14ac:dyDescent="0.25">
      <c r="A114" s="16">
        <v>10</v>
      </c>
      <c r="B114" s="57" t="s">
        <v>454</v>
      </c>
      <c r="C114" s="18" t="s">
        <v>455</v>
      </c>
      <c r="D114" s="35">
        <v>11829</v>
      </c>
      <c r="E114" s="52">
        <v>308.99</v>
      </c>
      <c r="F114" s="53">
        <v>43482</v>
      </c>
      <c r="G114" s="20">
        <v>43502</v>
      </c>
      <c r="H114" s="6"/>
    </row>
    <row r="115" spans="1:8" s="34" customFormat="1" ht="15.75" x14ac:dyDescent="0.25">
      <c r="A115" s="16">
        <v>11</v>
      </c>
      <c r="B115" s="57" t="s">
        <v>456</v>
      </c>
      <c r="C115" s="18" t="s">
        <v>457</v>
      </c>
      <c r="D115" s="47">
        <v>9710</v>
      </c>
      <c r="E115" s="52">
        <v>417.8</v>
      </c>
      <c r="F115" s="53">
        <v>43482</v>
      </c>
      <c r="G115" s="20">
        <v>43516</v>
      </c>
      <c r="H115" s="6"/>
    </row>
    <row r="116" spans="1:8" s="34" customFormat="1" ht="15.75" x14ac:dyDescent="0.25">
      <c r="A116" s="16">
        <v>12</v>
      </c>
      <c r="B116" s="57" t="s">
        <v>456</v>
      </c>
      <c r="C116" s="18" t="s">
        <v>457</v>
      </c>
      <c r="D116" s="47">
        <v>9717</v>
      </c>
      <c r="E116" s="52">
        <v>499.97</v>
      </c>
      <c r="F116" s="53">
        <v>43482</v>
      </c>
      <c r="G116" s="20">
        <v>43502</v>
      </c>
      <c r="H116" s="6"/>
    </row>
    <row r="117" spans="1:8" s="34" customFormat="1" ht="15.75" x14ac:dyDescent="0.25">
      <c r="A117" s="16">
        <v>13</v>
      </c>
      <c r="B117" s="57" t="s">
        <v>458</v>
      </c>
      <c r="C117" s="18" t="s">
        <v>459</v>
      </c>
      <c r="D117" s="47">
        <v>4227</v>
      </c>
      <c r="E117" s="52">
        <v>2721.68</v>
      </c>
      <c r="F117" s="53">
        <v>43482</v>
      </c>
      <c r="G117" s="20">
        <v>43502</v>
      </c>
      <c r="H117" s="6"/>
    </row>
    <row r="118" spans="1:8" s="34" customFormat="1" ht="15.75" x14ac:dyDescent="0.25">
      <c r="A118" s="16">
        <v>14</v>
      </c>
      <c r="B118" s="57" t="s">
        <v>460</v>
      </c>
      <c r="C118" s="18" t="s">
        <v>461</v>
      </c>
      <c r="D118" s="47">
        <v>3425</v>
      </c>
      <c r="E118" s="52">
        <v>988</v>
      </c>
      <c r="F118" s="53">
        <v>43482</v>
      </c>
      <c r="G118" s="20">
        <v>43502</v>
      </c>
      <c r="H118" s="6"/>
    </row>
    <row r="119" spans="1:8" s="34" customFormat="1" ht="15.75" x14ac:dyDescent="0.25">
      <c r="A119" s="16">
        <v>15</v>
      </c>
      <c r="B119" s="57" t="s">
        <v>210</v>
      </c>
      <c r="C119" s="18" t="s">
        <v>462</v>
      </c>
      <c r="D119" s="47">
        <v>7107</v>
      </c>
      <c r="E119" s="52">
        <v>94.06</v>
      </c>
      <c r="F119" s="53">
        <v>43482</v>
      </c>
      <c r="G119" s="20">
        <v>43636</v>
      </c>
      <c r="H119" s="6"/>
    </row>
    <row r="120" spans="1:8" s="34" customFormat="1" ht="15.75" x14ac:dyDescent="0.25">
      <c r="A120" s="16">
        <v>16</v>
      </c>
      <c r="B120" s="57" t="s">
        <v>136</v>
      </c>
      <c r="C120" s="18" t="s">
        <v>463</v>
      </c>
      <c r="D120" s="47">
        <v>6658</v>
      </c>
      <c r="E120" s="52">
        <v>3314.01</v>
      </c>
      <c r="F120" s="53">
        <v>43482</v>
      </c>
      <c r="G120" s="20">
        <v>43502</v>
      </c>
      <c r="H120" s="6"/>
    </row>
    <row r="121" spans="1:8" s="34" customFormat="1" ht="15.75" x14ac:dyDescent="0.25">
      <c r="A121" s="16">
        <v>17</v>
      </c>
      <c r="B121" s="57" t="s">
        <v>210</v>
      </c>
      <c r="C121" s="18" t="s">
        <v>462</v>
      </c>
      <c r="D121" s="47">
        <v>7104</v>
      </c>
      <c r="E121" s="52">
        <v>114.92</v>
      </c>
      <c r="F121" s="53">
        <v>43482</v>
      </c>
      <c r="G121" s="20">
        <v>43636</v>
      </c>
      <c r="H121" s="6"/>
    </row>
    <row r="122" spans="1:8" s="34" customFormat="1" ht="15.75" x14ac:dyDescent="0.25">
      <c r="A122" s="16">
        <v>18</v>
      </c>
      <c r="B122" s="57" t="s">
        <v>210</v>
      </c>
      <c r="C122" s="18" t="s">
        <v>462</v>
      </c>
      <c r="D122" s="47">
        <v>7108</v>
      </c>
      <c r="E122" s="52">
        <v>1551.99</v>
      </c>
      <c r="F122" s="53">
        <v>43482</v>
      </c>
      <c r="G122" s="20">
        <v>43490</v>
      </c>
      <c r="H122" s="6"/>
    </row>
    <row r="123" spans="1:8" s="34" customFormat="1" ht="15.75" x14ac:dyDescent="0.25">
      <c r="A123" s="16">
        <v>19</v>
      </c>
      <c r="B123" s="57" t="s">
        <v>464</v>
      </c>
      <c r="C123" s="18" t="s">
        <v>465</v>
      </c>
      <c r="D123" s="47">
        <v>17496758</v>
      </c>
      <c r="E123" s="52">
        <v>3197.89</v>
      </c>
      <c r="F123" s="53">
        <v>43483</v>
      </c>
      <c r="G123" s="20">
        <v>43502</v>
      </c>
      <c r="H123" s="6"/>
    </row>
    <row r="124" spans="1:8" s="34" customFormat="1" ht="15.75" x14ac:dyDescent="0.25">
      <c r="A124" s="16">
        <v>20</v>
      </c>
      <c r="B124" s="57" t="s">
        <v>466</v>
      </c>
      <c r="C124" s="18" t="s">
        <v>467</v>
      </c>
      <c r="D124" s="47">
        <v>1266</v>
      </c>
      <c r="E124" s="52">
        <v>13965</v>
      </c>
      <c r="F124" s="53">
        <v>43490</v>
      </c>
      <c r="G124" s="20">
        <v>43516</v>
      </c>
      <c r="H124" s="6"/>
    </row>
    <row r="125" spans="1:8" s="34" customFormat="1" ht="15.75" x14ac:dyDescent="0.25">
      <c r="A125" s="16">
        <v>21</v>
      </c>
      <c r="B125" s="57" t="s">
        <v>466</v>
      </c>
      <c r="C125" s="18" t="s">
        <v>467</v>
      </c>
      <c r="D125" s="47">
        <v>1266</v>
      </c>
      <c r="E125" s="52">
        <v>9542.76</v>
      </c>
      <c r="F125" s="53">
        <v>43490</v>
      </c>
      <c r="G125" s="20">
        <v>43535</v>
      </c>
      <c r="H125" s="6"/>
    </row>
    <row r="126" spans="1:8" s="34" customFormat="1" ht="15.75" x14ac:dyDescent="0.25">
      <c r="A126" s="16">
        <v>22</v>
      </c>
      <c r="B126" s="57" t="s">
        <v>477</v>
      </c>
      <c r="C126" s="18" t="s">
        <v>478</v>
      </c>
      <c r="D126" s="47">
        <v>143917</v>
      </c>
      <c r="E126" s="52">
        <v>10380</v>
      </c>
      <c r="F126" s="53">
        <v>43497</v>
      </c>
      <c r="G126" s="20">
        <v>43516</v>
      </c>
      <c r="H126" s="6"/>
    </row>
    <row r="127" spans="1:8" s="34" customFormat="1" ht="15.75" x14ac:dyDescent="0.25">
      <c r="A127" s="16">
        <v>23</v>
      </c>
      <c r="B127" s="57" t="s">
        <v>477</v>
      </c>
      <c r="C127" s="18" t="s">
        <v>478</v>
      </c>
      <c r="D127" s="47">
        <v>143917</v>
      </c>
      <c r="E127" s="52">
        <v>3925.21</v>
      </c>
      <c r="F127" s="53">
        <v>43497</v>
      </c>
      <c r="G127" s="20">
        <v>43535</v>
      </c>
      <c r="H127" s="6"/>
    </row>
    <row r="128" spans="1:8" s="34" customFormat="1" ht="15.75" x14ac:dyDescent="0.25">
      <c r="A128" s="16">
        <v>24</v>
      </c>
      <c r="B128" s="57" t="s">
        <v>454</v>
      </c>
      <c r="C128" s="18" t="s">
        <v>455</v>
      </c>
      <c r="D128" s="47">
        <v>11783</v>
      </c>
      <c r="E128" s="52">
        <v>1333.35</v>
      </c>
      <c r="F128" s="53">
        <v>43497</v>
      </c>
      <c r="G128" s="20">
        <v>43535</v>
      </c>
      <c r="H128" s="6"/>
    </row>
    <row r="129" spans="1:8" s="34" customFormat="1" ht="15.75" x14ac:dyDescent="0.25">
      <c r="A129" s="16">
        <v>25</v>
      </c>
      <c r="B129" s="57" t="s">
        <v>479</v>
      </c>
      <c r="C129" s="18" t="s">
        <v>480</v>
      </c>
      <c r="D129" s="47">
        <v>543</v>
      </c>
      <c r="E129" s="52">
        <v>920</v>
      </c>
      <c r="F129" s="53">
        <v>43497</v>
      </c>
      <c r="G129" s="20">
        <v>43535</v>
      </c>
      <c r="H129" s="6"/>
    </row>
    <row r="130" spans="1:8" s="34" customFormat="1" ht="15.75" x14ac:dyDescent="0.25">
      <c r="A130" s="16">
        <v>26</v>
      </c>
      <c r="B130" s="57" t="s">
        <v>481</v>
      </c>
      <c r="C130" s="18" t="s">
        <v>482</v>
      </c>
      <c r="D130" s="47">
        <v>1128</v>
      </c>
      <c r="E130" s="52">
        <v>410</v>
      </c>
      <c r="F130" s="53">
        <v>43497</v>
      </c>
      <c r="G130" s="20">
        <v>43535</v>
      </c>
      <c r="H130" s="6"/>
    </row>
    <row r="131" spans="1:8" s="34" customFormat="1" ht="15.75" x14ac:dyDescent="0.25">
      <c r="A131" s="16">
        <v>27</v>
      </c>
      <c r="B131" s="57" t="s">
        <v>483</v>
      </c>
      <c r="C131" s="18" t="s">
        <v>484</v>
      </c>
      <c r="D131" s="47">
        <v>17535</v>
      </c>
      <c r="E131" s="52">
        <v>1550.87</v>
      </c>
      <c r="F131" s="53">
        <v>43497</v>
      </c>
      <c r="G131" s="20">
        <v>43535</v>
      </c>
      <c r="H131" s="6"/>
    </row>
    <row r="132" spans="1:8" s="34" customFormat="1" ht="15.75" x14ac:dyDescent="0.25">
      <c r="A132" s="16">
        <v>28</v>
      </c>
      <c r="B132" s="57" t="s">
        <v>142</v>
      </c>
      <c r="C132" s="18" t="s">
        <v>485</v>
      </c>
      <c r="D132" s="47">
        <v>1454</v>
      </c>
      <c r="E132" s="52">
        <v>1250</v>
      </c>
      <c r="F132" s="53">
        <v>43497</v>
      </c>
      <c r="G132" s="20">
        <v>43502</v>
      </c>
      <c r="H132" s="6"/>
    </row>
    <row r="133" spans="1:8" s="34" customFormat="1" ht="15.75" x14ac:dyDescent="0.25">
      <c r="A133" s="16">
        <v>29</v>
      </c>
      <c r="B133" s="57" t="s">
        <v>208</v>
      </c>
      <c r="C133" s="18" t="s">
        <v>209</v>
      </c>
      <c r="D133" s="47">
        <v>10147</v>
      </c>
      <c r="E133" s="52">
        <v>130</v>
      </c>
      <c r="F133" s="53">
        <v>43497</v>
      </c>
      <c r="G133" s="20">
        <v>43549</v>
      </c>
      <c r="H133" s="6"/>
    </row>
    <row r="134" spans="1:8" s="34" customFormat="1" ht="15.75" x14ac:dyDescent="0.25">
      <c r="A134" s="16">
        <v>30</v>
      </c>
      <c r="B134" s="57" t="s">
        <v>486</v>
      </c>
      <c r="C134" s="18" t="s">
        <v>487</v>
      </c>
      <c r="D134" s="47">
        <v>7388</v>
      </c>
      <c r="E134" s="52">
        <v>977</v>
      </c>
      <c r="F134" s="53">
        <v>43497</v>
      </c>
      <c r="G134" s="20">
        <v>43549</v>
      </c>
      <c r="H134" s="6"/>
    </row>
    <row r="135" spans="1:8" s="34" customFormat="1" ht="15.75" x14ac:dyDescent="0.25">
      <c r="A135" s="16">
        <v>31</v>
      </c>
      <c r="B135" s="57" t="s">
        <v>20</v>
      </c>
      <c r="C135" s="18" t="s">
        <v>25</v>
      </c>
      <c r="D135" s="47">
        <v>1.0002048095420099E+17</v>
      </c>
      <c r="E135" s="52">
        <v>940.1</v>
      </c>
      <c r="F135" s="53">
        <v>43500</v>
      </c>
      <c r="G135" s="20">
        <v>43503</v>
      </c>
      <c r="H135" s="6"/>
    </row>
    <row r="136" spans="1:8" s="34" customFormat="1" ht="15.75" x14ac:dyDescent="0.25">
      <c r="A136" s="16">
        <v>32</v>
      </c>
      <c r="B136" s="57" t="s">
        <v>495</v>
      </c>
      <c r="C136" s="18" t="s">
        <v>496</v>
      </c>
      <c r="D136" s="47">
        <v>138</v>
      </c>
      <c r="E136" s="52">
        <v>1040.3</v>
      </c>
      <c r="F136" s="53">
        <v>43507</v>
      </c>
      <c r="G136" s="20">
        <v>43535</v>
      </c>
      <c r="H136" s="6"/>
    </row>
    <row r="137" spans="1:8" s="34" customFormat="1" ht="15.75" x14ac:dyDescent="0.25">
      <c r="A137" s="16">
        <v>33</v>
      </c>
      <c r="B137" s="57" t="s">
        <v>497</v>
      </c>
      <c r="C137" s="18" t="s">
        <v>498</v>
      </c>
      <c r="D137" s="47">
        <v>60</v>
      </c>
      <c r="E137" s="52">
        <v>1159</v>
      </c>
      <c r="F137" s="53">
        <v>43507</v>
      </c>
      <c r="G137" s="20">
        <v>43535</v>
      </c>
      <c r="H137" s="6"/>
    </row>
    <row r="138" spans="1:8" s="34" customFormat="1" ht="15.75" x14ac:dyDescent="0.25">
      <c r="A138" s="16">
        <v>34</v>
      </c>
      <c r="B138" s="57" t="s">
        <v>499</v>
      </c>
      <c r="C138" s="18" t="s">
        <v>500</v>
      </c>
      <c r="D138" s="47">
        <v>6618</v>
      </c>
      <c r="E138" s="52">
        <v>974.94</v>
      </c>
      <c r="F138" s="53">
        <v>43507</v>
      </c>
      <c r="G138" s="20">
        <v>43535</v>
      </c>
      <c r="H138" s="6"/>
    </row>
    <row r="139" spans="1:8" s="34" customFormat="1" ht="15.75" x14ac:dyDescent="0.25">
      <c r="A139" s="16">
        <v>35</v>
      </c>
      <c r="B139" s="57" t="s">
        <v>501</v>
      </c>
      <c r="C139" s="18" t="s">
        <v>502</v>
      </c>
      <c r="D139" s="47">
        <v>29</v>
      </c>
      <c r="E139" s="52">
        <v>266.38</v>
      </c>
      <c r="F139" s="53">
        <v>43507</v>
      </c>
      <c r="G139" s="20">
        <v>43549</v>
      </c>
      <c r="H139" s="6"/>
    </row>
    <row r="140" spans="1:8" s="34" customFormat="1" ht="15.75" x14ac:dyDescent="0.25">
      <c r="A140" s="16">
        <v>36</v>
      </c>
      <c r="B140" s="57" t="s">
        <v>503</v>
      </c>
      <c r="C140" s="18" t="s">
        <v>504</v>
      </c>
      <c r="D140" s="47">
        <v>3528</v>
      </c>
      <c r="E140" s="52">
        <v>852.85</v>
      </c>
      <c r="F140" s="53">
        <v>43507</v>
      </c>
      <c r="G140" s="20">
        <v>43549</v>
      </c>
      <c r="H140" s="6"/>
    </row>
    <row r="141" spans="1:8" s="34" customFormat="1" ht="15.75" x14ac:dyDescent="0.25">
      <c r="A141" s="16">
        <v>37</v>
      </c>
      <c r="B141" s="57" t="s">
        <v>43</v>
      </c>
      <c r="C141" s="18" t="s">
        <v>505</v>
      </c>
      <c r="D141" s="47">
        <v>17741</v>
      </c>
      <c r="E141" s="52">
        <v>468.82</v>
      </c>
      <c r="F141" s="53">
        <v>43508</v>
      </c>
      <c r="G141" s="20">
        <v>43535</v>
      </c>
      <c r="H141" s="6"/>
    </row>
    <row r="142" spans="1:8" s="34" customFormat="1" ht="15.75" x14ac:dyDescent="0.25">
      <c r="A142" s="16">
        <v>38</v>
      </c>
      <c r="B142" s="57" t="s">
        <v>89</v>
      </c>
      <c r="C142" s="18" t="s">
        <v>506</v>
      </c>
      <c r="D142" s="47">
        <v>1289</v>
      </c>
      <c r="E142" s="52">
        <v>6000</v>
      </c>
      <c r="F142" s="53">
        <v>43508</v>
      </c>
      <c r="G142" s="20">
        <v>43535</v>
      </c>
      <c r="H142" s="6"/>
    </row>
    <row r="143" spans="1:8" s="34" customFormat="1" ht="15.75" x14ac:dyDescent="0.25">
      <c r="A143" s="16">
        <v>39</v>
      </c>
      <c r="B143" s="57" t="s">
        <v>385</v>
      </c>
      <c r="C143" s="18" t="s">
        <v>507</v>
      </c>
      <c r="D143" s="47">
        <v>1036</v>
      </c>
      <c r="E143" s="52">
        <v>81.98</v>
      </c>
      <c r="F143" s="53">
        <v>43511</v>
      </c>
      <c r="G143" s="20">
        <v>43535</v>
      </c>
      <c r="H143" s="6"/>
    </row>
    <row r="144" spans="1:8" s="34" customFormat="1" ht="15.75" x14ac:dyDescent="0.25">
      <c r="A144" s="16">
        <v>40</v>
      </c>
      <c r="B144" s="57" t="s">
        <v>216</v>
      </c>
      <c r="C144" s="18" t="s">
        <v>508</v>
      </c>
      <c r="D144" s="47">
        <v>3044</v>
      </c>
      <c r="E144" s="52">
        <v>54</v>
      </c>
      <c r="F144" s="53">
        <v>43514</v>
      </c>
      <c r="G144" s="20">
        <v>43549</v>
      </c>
      <c r="H144" s="6"/>
    </row>
    <row r="145" spans="1:8" s="34" customFormat="1" ht="15.75" x14ac:dyDescent="0.25">
      <c r="A145" s="16">
        <v>41</v>
      </c>
      <c r="B145" s="57" t="s">
        <v>509</v>
      </c>
      <c r="C145" s="18" t="s">
        <v>510</v>
      </c>
      <c r="D145" s="47">
        <v>1738</v>
      </c>
      <c r="E145" s="52">
        <v>246</v>
      </c>
      <c r="F145" s="53">
        <v>43514</v>
      </c>
      <c r="G145" s="20">
        <v>43549</v>
      </c>
      <c r="H145" s="6"/>
    </row>
    <row r="146" spans="1:8" s="34" customFormat="1" ht="15.75" x14ac:dyDescent="0.25">
      <c r="A146" s="16">
        <v>42</v>
      </c>
      <c r="B146" s="57" t="s">
        <v>511</v>
      </c>
      <c r="C146" s="18" t="s">
        <v>512</v>
      </c>
      <c r="D146" s="47">
        <v>5325</v>
      </c>
      <c r="E146" s="52">
        <v>6592.75</v>
      </c>
      <c r="F146" s="53">
        <v>43514</v>
      </c>
      <c r="G146" s="20">
        <v>43549</v>
      </c>
      <c r="H146" s="6"/>
    </row>
    <row r="147" spans="1:8" s="34" customFormat="1" ht="15.75" x14ac:dyDescent="0.25">
      <c r="A147" s="16">
        <v>43</v>
      </c>
      <c r="B147" s="57" t="s">
        <v>223</v>
      </c>
      <c r="C147" s="18" t="s">
        <v>516</v>
      </c>
      <c r="D147" s="47">
        <v>1444</v>
      </c>
      <c r="E147" s="52">
        <v>776</v>
      </c>
      <c r="F147" s="53">
        <v>43523</v>
      </c>
      <c r="G147" s="20">
        <v>43535</v>
      </c>
      <c r="H147" s="6"/>
    </row>
    <row r="148" spans="1:8" s="34" customFormat="1" ht="15.75" x14ac:dyDescent="0.25">
      <c r="A148" s="16">
        <v>44</v>
      </c>
      <c r="B148" s="57" t="s">
        <v>517</v>
      </c>
      <c r="C148" s="18" t="s">
        <v>518</v>
      </c>
      <c r="D148" s="47">
        <v>794</v>
      </c>
      <c r="E148" s="52">
        <v>1370</v>
      </c>
      <c r="F148" s="53">
        <v>43523</v>
      </c>
      <c r="G148" s="20">
        <v>43549</v>
      </c>
      <c r="H148" s="6"/>
    </row>
    <row r="149" spans="1:8" s="34" customFormat="1" ht="15.75" x14ac:dyDescent="0.25">
      <c r="A149" s="16">
        <v>45</v>
      </c>
      <c r="B149" s="57" t="s">
        <v>519</v>
      </c>
      <c r="C149" s="18" t="s">
        <v>520</v>
      </c>
      <c r="D149" s="47">
        <v>2506</v>
      </c>
      <c r="E149" s="52">
        <v>2243.27</v>
      </c>
      <c r="F149" s="53">
        <v>43523</v>
      </c>
      <c r="G149" s="20">
        <v>43549</v>
      </c>
      <c r="H149" s="6"/>
    </row>
    <row r="150" spans="1:8" s="34" customFormat="1" ht="15.75" x14ac:dyDescent="0.25">
      <c r="A150" s="16">
        <v>46</v>
      </c>
      <c r="B150" s="57" t="s">
        <v>521</v>
      </c>
      <c r="C150" s="18" t="s">
        <v>522</v>
      </c>
      <c r="D150" s="47">
        <v>21077</v>
      </c>
      <c r="E150" s="52">
        <v>2941.5</v>
      </c>
      <c r="F150" s="53">
        <v>43523</v>
      </c>
      <c r="G150" s="20">
        <v>43549</v>
      </c>
      <c r="H150" s="6"/>
    </row>
    <row r="151" spans="1:8" s="34" customFormat="1" ht="15.75" x14ac:dyDescent="0.25">
      <c r="A151" s="16">
        <v>47</v>
      </c>
      <c r="B151" s="57" t="s">
        <v>523</v>
      </c>
      <c r="C151" s="18" t="s">
        <v>524</v>
      </c>
      <c r="D151" s="47">
        <v>1519</v>
      </c>
      <c r="E151" s="52">
        <v>4177.26</v>
      </c>
      <c r="F151" s="53">
        <v>43523</v>
      </c>
      <c r="G151" s="20">
        <v>43549</v>
      </c>
      <c r="H151" s="6"/>
    </row>
    <row r="152" spans="1:8" s="34" customFormat="1" ht="15.75" x14ac:dyDescent="0.25">
      <c r="A152" s="16">
        <v>48</v>
      </c>
      <c r="B152" s="57" t="s">
        <v>525</v>
      </c>
      <c r="C152" s="18" t="s">
        <v>526</v>
      </c>
      <c r="D152" s="47">
        <v>3540</v>
      </c>
      <c r="E152" s="52">
        <v>3564</v>
      </c>
      <c r="F152" s="53">
        <v>43523</v>
      </c>
      <c r="G152" s="20">
        <v>43559</v>
      </c>
      <c r="H152" s="6"/>
    </row>
    <row r="153" spans="1:8" s="34" customFormat="1" ht="15.75" x14ac:dyDescent="0.25">
      <c r="A153" s="16">
        <v>49</v>
      </c>
      <c r="B153" s="57" t="s">
        <v>76</v>
      </c>
      <c r="C153" s="18" t="s">
        <v>527</v>
      </c>
      <c r="D153" s="47">
        <v>2158</v>
      </c>
      <c r="E153" s="52">
        <v>937.04</v>
      </c>
      <c r="F153" s="53">
        <v>43524</v>
      </c>
      <c r="G153" s="20">
        <v>43559</v>
      </c>
      <c r="H153" s="6"/>
    </row>
    <row r="154" spans="1:8" s="34" customFormat="1" ht="15.75" x14ac:dyDescent="0.25">
      <c r="A154" s="16">
        <v>50</v>
      </c>
      <c r="B154" s="57" t="s">
        <v>528</v>
      </c>
      <c r="C154" s="18" t="s">
        <v>529</v>
      </c>
      <c r="D154" s="47">
        <v>2723</v>
      </c>
      <c r="E154" s="52">
        <v>2140</v>
      </c>
      <c r="F154" s="53">
        <v>43524</v>
      </c>
      <c r="G154" s="20">
        <v>43549</v>
      </c>
      <c r="H154" s="6"/>
    </row>
    <row r="155" spans="1:8" s="34" customFormat="1" ht="15.75" x14ac:dyDescent="0.25">
      <c r="A155" s="16">
        <v>51</v>
      </c>
      <c r="B155" s="57" t="s">
        <v>20</v>
      </c>
      <c r="C155" s="18" t="s">
        <v>25</v>
      </c>
      <c r="D155" s="47">
        <v>1.0002048095420099E+17</v>
      </c>
      <c r="E155" s="52">
        <v>1720.64</v>
      </c>
      <c r="F155" s="53">
        <v>43531</v>
      </c>
      <c r="G155" s="20">
        <v>43538</v>
      </c>
      <c r="H155" s="6"/>
    </row>
    <row r="156" spans="1:8" s="34" customFormat="1" ht="15.75" x14ac:dyDescent="0.25">
      <c r="A156" s="16">
        <v>52</v>
      </c>
      <c r="B156" s="57" t="s">
        <v>537</v>
      </c>
      <c r="C156" s="18" t="s">
        <v>538</v>
      </c>
      <c r="D156" s="47">
        <v>3505</v>
      </c>
      <c r="E156" s="52">
        <v>2663</v>
      </c>
      <c r="F156" s="53">
        <v>43531</v>
      </c>
      <c r="G156" s="20">
        <v>43549</v>
      </c>
      <c r="H156" s="6"/>
    </row>
    <row r="157" spans="1:8" s="34" customFormat="1" ht="15.75" x14ac:dyDescent="0.25">
      <c r="A157" s="16">
        <v>53</v>
      </c>
      <c r="B157" s="57" t="s">
        <v>539</v>
      </c>
      <c r="C157" s="18" t="s">
        <v>540</v>
      </c>
      <c r="D157" s="47">
        <v>462</v>
      </c>
      <c r="E157" s="52">
        <v>1512.6</v>
      </c>
      <c r="F157" s="53">
        <v>43531</v>
      </c>
      <c r="G157" s="20">
        <v>43549</v>
      </c>
      <c r="H157" s="6"/>
    </row>
    <row r="158" spans="1:8" s="34" customFormat="1" ht="15.75" x14ac:dyDescent="0.25">
      <c r="A158" s="16">
        <v>54</v>
      </c>
      <c r="B158" s="57" t="s">
        <v>385</v>
      </c>
      <c r="C158" s="18" t="s">
        <v>507</v>
      </c>
      <c r="D158" s="47">
        <v>994</v>
      </c>
      <c r="E158" s="52">
        <v>966.65</v>
      </c>
      <c r="F158" s="53">
        <v>43542</v>
      </c>
      <c r="G158" s="20">
        <v>43558</v>
      </c>
      <c r="H158" s="6" t="s">
        <v>488</v>
      </c>
    </row>
    <row r="159" spans="1:8" s="34" customFormat="1" ht="15.75" x14ac:dyDescent="0.25">
      <c r="A159" s="16">
        <v>55</v>
      </c>
      <c r="B159" s="57" t="s">
        <v>385</v>
      </c>
      <c r="C159" s="18" t="s">
        <v>507</v>
      </c>
      <c r="D159" s="47">
        <v>994</v>
      </c>
      <c r="E159" s="52">
        <f>E158-310.43</f>
        <v>656.22</v>
      </c>
      <c r="F159" s="53">
        <v>43542</v>
      </c>
      <c r="G159" s="20"/>
      <c r="H159" s="6"/>
    </row>
    <row r="160" spans="1:8" s="34" customFormat="1" ht="15.75" x14ac:dyDescent="0.25">
      <c r="A160" s="16">
        <v>56</v>
      </c>
      <c r="B160" s="57" t="s">
        <v>385</v>
      </c>
      <c r="C160" s="18" t="s">
        <v>507</v>
      </c>
      <c r="D160" s="47">
        <v>1008</v>
      </c>
      <c r="E160" s="52">
        <v>360.8</v>
      </c>
      <c r="F160" s="53">
        <v>43544</v>
      </c>
      <c r="G160" s="20">
        <v>43559</v>
      </c>
      <c r="H160" s="6"/>
    </row>
    <row r="161" spans="1:8" s="34" customFormat="1" ht="15.75" x14ac:dyDescent="0.25">
      <c r="A161" s="16">
        <v>57</v>
      </c>
      <c r="B161" s="57" t="s">
        <v>241</v>
      </c>
      <c r="C161" s="18" t="s">
        <v>551</v>
      </c>
      <c r="D161" s="47">
        <v>1678</v>
      </c>
      <c r="E161" s="52">
        <v>803.76</v>
      </c>
      <c r="F161" s="53">
        <v>43550</v>
      </c>
      <c r="G161" s="20">
        <v>43559</v>
      </c>
      <c r="H161" s="6"/>
    </row>
    <row r="162" spans="1:8" s="34" customFormat="1" ht="15.75" x14ac:dyDescent="0.25">
      <c r="A162" s="16">
        <v>58</v>
      </c>
      <c r="B162" s="57" t="s">
        <v>552</v>
      </c>
      <c r="C162" s="18" t="s">
        <v>553</v>
      </c>
      <c r="D162" s="47">
        <v>834</v>
      </c>
      <c r="E162" s="52">
        <v>229.8</v>
      </c>
      <c r="F162" s="53">
        <v>43550</v>
      </c>
      <c r="G162" s="20">
        <v>43559</v>
      </c>
      <c r="H162" s="6"/>
    </row>
    <row r="163" spans="1:8" s="34" customFormat="1" ht="15.75" x14ac:dyDescent="0.25">
      <c r="A163" s="16">
        <v>59</v>
      </c>
      <c r="B163" s="57" t="s">
        <v>554</v>
      </c>
      <c r="C163" s="18" t="s">
        <v>555</v>
      </c>
      <c r="D163" s="47" t="s">
        <v>556</v>
      </c>
      <c r="E163" s="52">
        <v>16.149999999999999</v>
      </c>
      <c r="F163" s="53">
        <v>43550</v>
      </c>
      <c r="G163" s="20">
        <v>43552</v>
      </c>
      <c r="H163" s="6" t="s">
        <v>589</v>
      </c>
    </row>
    <row r="164" spans="1:8" s="34" customFormat="1" ht="15.75" x14ac:dyDescent="0.25">
      <c r="A164" s="16">
        <v>60</v>
      </c>
      <c r="B164" s="57" t="s">
        <v>554</v>
      </c>
      <c r="C164" s="18" t="s">
        <v>555</v>
      </c>
      <c r="D164" s="47" t="s">
        <v>557</v>
      </c>
      <c r="E164" s="52">
        <v>16.71</v>
      </c>
      <c r="F164" s="53">
        <v>43550</v>
      </c>
      <c r="G164" s="20">
        <v>43552</v>
      </c>
      <c r="H164" s="6" t="s">
        <v>589</v>
      </c>
    </row>
    <row r="165" spans="1:8" s="34" customFormat="1" ht="15.75" x14ac:dyDescent="0.25">
      <c r="A165" s="16">
        <v>61</v>
      </c>
      <c r="B165" s="57" t="s">
        <v>554</v>
      </c>
      <c r="C165" s="18" t="s">
        <v>555</v>
      </c>
      <c r="D165" s="47" t="s">
        <v>558</v>
      </c>
      <c r="E165" s="52">
        <v>16.149999999999999</v>
      </c>
      <c r="F165" s="53">
        <v>43550</v>
      </c>
      <c r="G165" s="20">
        <v>43570</v>
      </c>
      <c r="H165" s="6" t="s">
        <v>587</v>
      </c>
    </row>
    <row r="166" spans="1:8" s="34" customFormat="1" ht="15.75" x14ac:dyDescent="0.25">
      <c r="A166" s="16">
        <v>62</v>
      </c>
      <c r="B166" s="57" t="s">
        <v>554</v>
      </c>
      <c r="C166" s="18" t="s">
        <v>555</v>
      </c>
      <c r="D166" s="47" t="s">
        <v>559</v>
      </c>
      <c r="E166" s="52">
        <v>24.99</v>
      </c>
      <c r="F166" s="53">
        <v>43536</v>
      </c>
      <c r="G166" s="20">
        <v>43552</v>
      </c>
      <c r="H166" s="6" t="s">
        <v>589</v>
      </c>
    </row>
    <row r="167" spans="1:8" s="34" customFormat="1" ht="15.75" x14ac:dyDescent="0.25">
      <c r="A167" s="16">
        <v>63</v>
      </c>
      <c r="B167" s="57" t="s">
        <v>554</v>
      </c>
      <c r="C167" s="18" t="s">
        <v>555</v>
      </c>
      <c r="D167" s="47" t="s">
        <v>560</v>
      </c>
      <c r="E167" s="52">
        <v>16.149999999999999</v>
      </c>
      <c r="F167" s="53">
        <v>43550</v>
      </c>
      <c r="G167" s="20">
        <v>43556</v>
      </c>
      <c r="H167" s="6" t="s">
        <v>590</v>
      </c>
    </row>
    <row r="168" spans="1:8" s="34" customFormat="1" ht="15.75" x14ac:dyDescent="0.25">
      <c r="A168" s="16">
        <v>64</v>
      </c>
      <c r="B168" s="57" t="s">
        <v>554</v>
      </c>
      <c r="C168" s="18" t="s">
        <v>555</v>
      </c>
      <c r="D168" s="47" t="s">
        <v>561</v>
      </c>
      <c r="E168" s="52">
        <v>16.149999999999999</v>
      </c>
      <c r="F168" s="53">
        <v>43550</v>
      </c>
      <c r="G168" s="20">
        <v>43567</v>
      </c>
      <c r="H168" s="6" t="s">
        <v>593</v>
      </c>
    </row>
    <row r="169" spans="1:8" s="34" customFormat="1" ht="15.75" x14ac:dyDescent="0.25">
      <c r="A169" s="16">
        <v>65</v>
      </c>
      <c r="B169" s="57" t="s">
        <v>568</v>
      </c>
      <c r="C169" s="18" t="s">
        <v>555</v>
      </c>
      <c r="D169" s="47" t="s">
        <v>569</v>
      </c>
      <c r="E169" s="52">
        <v>24.99</v>
      </c>
      <c r="F169" s="53">
        <v>43553</v>
      </c>
      <c r="G169" s="20">
        <v>43553</v>
      </c>
      <c r="H169" s="6" t="s">
        <v>591</v>
      </c>
    </row>
    <row r="170" spans="1:8" s="34" customFormat="1" ht="15.75" x14ac:dyDescent="0.25">
      <c r="A170" s="16">
        <v>66</v>
      </c>
      <c r="B170" s="57" t="s">
        <v>570</v>
      </c>
      <c r="C170" s="18" t="s">
        <v>571</v>
      </c>
      <c r="D170" s="47" t="s">
        <v>572</v>
      </c>
      <c r="E170" s="52">
        <v>85.96</v>
      </c>
      <c r="F170" s="53">
        <v>43557</v>
      </c>
      <c r="G170" s="20"/>
      <c r="H170" s="6" t="s">
        <v>592</v>
      </c>
    </row>
    <row r="171" spans="1:8" s="34" customFormat="1" ht="15.75" x14ac:dyDescent="0.25">
      <c r="A171" s="16">
        <v>67</v>
      </c>
      <c r="B171" s="57" t="s">
        <v>20</v>
      </c>
      <c r="C171" s="18" t="s">
        <v>25</v>
      </c>
      <c r="D171" s="9" t="s">
        <v>574</v>
      </c>
      <c r="E171" s="52">
        <v>1956.43</v>
      </c>
      <c r="F171" s="53">
        <v>43557</v>
      </c>
      <c r="G171" s="20">
        <v>43567</v>
      </c>
      <c r="H171" s="6" t="s">
        <v>594</v>
      </c>
    </row>
    <row r="172" spans="1:8" s="34" customFormat="1" ht="15.75" x14ac:dyDescent="0.25">
      <c r="A172" s="16">
        <v>68</v>
      </c>
      <c r="B172" s="57" t="s">
        <v>583</v>
      </c>
      <c r="C172" s="18" t="s">
        <v>584</v>
      </c>
      <c r="D172" s="47">
        <v>305</v>
      </c>
      <c r="E172" s="52">
        <v>13989.99</v>
      </c>
      <c r="F172" s="53">
        <v>43560</v>
      </c>
      <c r="G172" s="20"/>
      <c r="H172" s="6" t="s">
        <v>468</v>
      </c>
    </row>
    <row r="173" spans="1:8" s="34" customFormat="1" ht="15.75" x14ac:dyDescent="0.25">
      <c r="A173" s="16">
        <v>69</v>
      </c>
      <c r="B173" s="57" t="s">
        <v>168</v>
      </c>
      <c r="C173" s="18" t="s">
        <v>596</v>
      </c>
      <c r="D173" s="47">
        <v>1335</v>
      </c>
      <c r="E173" s="52">
        <v>5618.1</v>
      </c>
      <c r="F173" s="53">
        <v>43571</v>
      </c>
      <c r="G173" s="20"/>
      <c r="H173" s="6" t="s">
        <v>598</v>
      </c>
    </row>
    <row r="174" spans="1:8" s="34" customFormat="1" ht="15.75" x14ac:dyDescent="0.25">
      <c r="A174" s="16">
        <v>70</v>
      </c>
      <c r="B174" s="57" t="s">
        <v>53</v>
      </c>
      <c r="C174" s="18" t="s">
        <v>601</v>
      </c>
      <c r="D174" s="47">
        <v>6535</v>
      </c>
      <c r="E174" s="52">
        <v>948.98</v>
      </c>
      <c r="F174" s="53">
        <v>43578</v>
      </c>
      <c r="G174" s="20"/>
      <c r="H174" s="6" t="s">
        <v>468</v>
      </c>
    </row>
    <row r="175" spans="1:8" s="34" customFormat="1" ht="15.75" x14ac:dyDescent="0.25">
      <c r="A175" s="303" t="s">
        <v>16</v>
      </c>
      <c r="B175" s="304"/>
      <c r="C175" s="8"/>
      <c r="D175" s="9"/>
      <c r="E175" s="24">
        <f>SUM(E105:E174)-E125-E127-E159</f>
        <v>118722.20000000001</v>
      </c>
      <c r="F175" s="10"/>
      <c r="G175" s="6"/>
      <c r="H175" s="6"/>
    </row>
    <row r="176" spans="1:8" x14ac:dyDescent="0.25">
      <c r="A176" s="42"/>
      <c r="B176" s="43"/>
      <c r="C176" s="44"/>
      <c r="D176" s="45"/>
      <c r="E176" s="32"/>
      <c r="F176" s="43"/>
      <c r="G176" s="43"/>
      <c r="H176" s="46"/>
    </row>
    <row r="177" spans="1:8" s="34" customFormat="1" ht="15.75" x14ac:dyDescent="0.25">
      <c r="A177" s="303" t="s">
        <v>550</v>
      </c>
      <c r="B177" s="304"/>
      <c r="C177" s="8"/>
      <c r="D177" s="9"/>
      <c r="E177" s="24">
        <f>E15+E53+E94+E101+E175</f>
        <v>385760.47000000003</v>
      </c>
      <c r="F177" s="10"/>
      <c r="G177" s="6"/>
      <c r="H177" s="6"/>
    </row>
    <row r="179" spans="1:8" x14ac:dyDescent="0.25">
      <c r="G179" s="12" t="s">
        <v>411</v>
      </c>
    </row>
    <row r="182" spans="1:8" x14ac:dyDescent="0.25">
      <c r="E182" s="25" t="s">
        <v>83</v>
      </c>
    </row>
    <row r="188" spans="1:8" x14ac:dyDescent="0.25">
      <c r="G188" s="12" t="s">
        <v>411</v>
      </c>
    </row>
  </sheetData>
  <sortState ref="B31:F43">
    <sortCondition ref="F31:F43"/>
  </sortState>
  <mergeCells count="13">
    <mergeCell ref="I3:K3"/>
    <mergeCell ref="A175:B175"/>
    <mergeCell ref="A177:B177"/>
    <mergeCell ref="A96:H96"/>
    <mergeCell ref="A103:H103"/>
    <mergeCell ref="A94:B94"/>
    <mergeCell ref="A101:B101"/>
    <mergeCell ref="A1:H2"/>
    <mergeCell ref="A3:H3"/>
    <mergeCell ref="A17:H17"/>
    <mergeCell ref="A55:H55"/>
    <mergeCell ref="A15:B15"/>
    <mergeCell ref="A53:B5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7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2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40.570312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295" t="s">
        <v>606</v>
      </c>
      <c r="B1" s="283"/>
      <c r="C1" s="283"/>
      <c r="D1" s="283"/>
      <c r="E1" s="283"/>
      <c r="F1" s="283"/>
      <c r="G1" s="283"/>
      <c r="H1" s="296"/>
    </row>
    <row r="2" spans="1:12" ht="15.75" thickBot="1" x14ac:dyDescent="0.3">
      <c r="A2" s="297"/>
      <c r="B2" s="284"/>
      <c r="C2" s="284"/>
      <c r="D2" s="284"/>
      <c r="E2" s="284"/>
      <c r="F2" s="284"/>
      <c r="G2" s="284"/>
      <c r="H2" s="298"/>
      <c r="I2" s="36"/>
    </row>
    <row r="3" spans="1:12" ht="19.5" thickBot="1" x14ac:dyDescent="0.3">
      <c r="A3" s="299" t="s">
        <v>573</v>
      </c>
      <c r="B3" s="300"/>
      <c r="C3" s="300"/>
      <c r="D3" s="300"/>
      <c r="E3" s="300"/>
      <c r="F3" s="300"/>
      <c r="G3" s="300"/>
      <c r="H3" s="301"/>
      <c r="I3" s="305"/>
      <c r="J3" s="306"/>
      <c r="K3" s="306"/>
      <c r="L3" s="37"/>
    </row>
    <row r="4" spans="1:12" ht="28.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597</v>
      </c>
      <c r="G4" s="28" t="s">
        <v>6</v>
      </c>
      <c r="H4" s="33" t="s">
        <v>7</v>
      </c>
    </row>
    <row r="5" spans="1:12" s="34" customFormat="1" ht="15.75" x14ac:dyDescent="0.25">
      <c r="A5" s="6">
        <v>1</v>
      </c>
      <c r="B5" s="17" t="s">
        <v>296</v>
      </c>
      <c r="C5" s="18" t="s">
        <v>530</v>
      </c>
      <c r="D5" s="47">
        <v>8904</v>
      </c>
      <c r="E5" s="26">
        <v>379.9</v>
      </c>
      <c r="F5" s="20">
        <v>43524</v>
      </c>
      <c r="G5" s="20">
        <v>43536</v>
      </c>
      <c r="H5" s="6"/>
    </row>
    <row r="6" spans="1:12" s="34" customFormat="1" ht="15.75" x14ac:dyDescent="0.25">
      <c r="A6" s="6">
        <v>2</v>
      </c>
      <c r="B6" s="17" t="s">
        <v>541</v>
      </c>
      <c r="C6" s="18" t="s">
        <v>542</v>
      </c>
      <c r="D6" s="47">
        <v>50</v>
      </c>
      <c r="E6" s="26">
        <v>81278</v>
      </c>
      <c r="F6" s="20">
        <v>43531</v>
      </c>
      <c r="G6" s="20">
        <v>43549</v>
      </c>
      <c r="H6" s="6" t="s">
        <v>627</v>
      </c>
    </row>
    <row r="7" spans="1:12" s="34" customFormat="1" ht="15.75" x14ac:dyDescent="0.25">
      <c r="A7" s="6">
        <v>3</v>
      </c>
      <c r="B7" s="17" t="s">
        <v>541</v>
      </c>
      <c r="C7" s="18" t="s">
        <v>542</v>
      </c>
      <c r="D7" s="47">
        <v>50</v>
      </c>
      <c r="E7" s="26">
        <v>66835.87</v>
      </c>
      <c r="F7" s="20">
        <v>43531</v>
      </c>
      <c r="G7" s="20">
        <v>43559</v>
      </c>
      <c r="H7" s="6" t="s">
        <v>627</v>
      </c>
    </row>
    <row r="8" spans="1:12" s="34" customFormat="1" ht="15.75" x14ac:dyDescent="0.25">
      <c r="A8" s="6">
        <v>4</v>
      </c>
      <c r="B8" s="17" t="s">
        <v>541</v>
      </c>
      <c r="C8" s="18" t="s">
        <v>542</v>
      </c>
      <c r="D8" s="47">
        <v>50</v>
      </c>
      <c r="E8" s="26">
        <f>E7-34345.49</f>
        <v>32490.379999999997</v>
      </c>
      <c r="F8" s="20">
        <v>43531</v>
      </c>
      <c r="G8" s="20">
        <v>43577</v>
      </c>
      <c r="H8" s="6" t="s">
        <v>627</v>
      </c>
    </row>
    <row r="9" spans="1:12" s="34" customFormat="1" ht="15.75" x14ac:dyDescent="0.25">
      <c r="A9" s="6">
        <v>5</v>
      </c>
      <c r="B9" s="17" t="s">
        <v>541</v>
      </c>
      <c r="C9" s="18" t="s">
        <v>542</v>
      </c>
      <c r="D9" s="47">
        <v>50</v>
      </c>
      <c r="E9" s="26">
        <f>E8-25910.49</f>
        <v>6579.8899999999958</v>
      </c>
      <c r="F9" s="20">
        <v>43531</v>
      </c>
      <c r="G9" s="20">
        <v>43599</v>
      </c>
      <c r="H9" s="6" t="s">
        <v>627</v>
      </c>
    </row>
    <row r="10" spans="1:12" s="34" customFormat="1" ht="15.75" x14ac:dyDescent="0.25">
      <c r="A10" s="6">
        <v>6</v>
      </c>
      <c r="B10" s="17" t="s">
        <v>541</v>
      </c>
      <c r="C10" s="18" t="s">
        <v>542</v>
      </c>
      <c r="D10" s="47">
        <v>50</v>
      </c>
      <c r="E10" s="26">
        <f>E9-2681.09</f>
        <v>3898.7999999999956</v>
      </c>
      <c r="F10" s="20">
        <v>43531</v>
      </c>
      <c r="G10" s="20">
        <v>43601</v>
      </c>
      <c r="H10" s="6" t="s">
        <v>627</v>
      </c>
    </row>
    <row r="11" spans="1:12" s="34" customFormat="1" ht="15.75" x14ac:dyDescent="0.25">
      <c r="A11" s="6">
        <v>7</v>
      </c>
      <c r="B11" s="17" t="s">
        <v>541</v>
      </c>
      <c r="C11" s="18" t="s">
        <v>542</v>
      </c>
      <c r="D11" s="47">
        <v>50</v>
      </c>
      <c r="E11" s="26">
        <f>E10-3076.43</f>
        <v>822.3699999999958</v>
      </c>
      <c r="F11" s="20">
        <v>43531</v>
      </c>
      <c r="G11" s="20"/>
      <c r="H11" s="6" t="s">
        <v>468</v>
      </c>
    </row>
    <row r="12" spans="1:12" s="34" customFormat="1" ht="15.75" x14ac:dyDescent="0.25">
      <c r="A12" s="6">
        <v>8</v>
      </c>
      <c r="B12" s="17" t="s">
        <v>547</v>
      </c>
      <c r="C12" s="18" t="s">
        <v>599</v>
      </c>
      <c r="D12" s="47">
        <v>2357</v>
      </c>
      <c r="E12" s="26">
        <v>1394.46</v>
      </c>
      <c r="F12" s="20">
        <v>43571</v>
      </c>
      <c r="G12" s="20">
        <v>43594</v>
      </c>
      <c r="H12" s="6"/>
    </row>
    <row r="13" spans="1:12" s="34" customFormat="1" ht="15.75" x14ac:dyDescent="0.25">
      <c r="A13" s="6">
        <v>9</v>
      </c>
      <c r="B13" s="17" t="s">
        <v>547</v>
      </c>
      <c r="C13" s="18" t="s">
        <v>599</v>
      </c>
      <c r="D13" s="47">
        <v>2356</v>
      </c>
      <c r="E13" s="26">
        <v>2994.54</v>
      </c>
      <c r="F13" s="20">
        <v>43571</v>
      </c>
      <c r="G13" s="20">
        <v>43594</v>
      </c>
      <c r="H13" s="6" t="s">
        <v>627</v>
      </c>
    </row>
    <row r="14" spans="1:12" s="34" customFormat="1" ht="15.75" x14ac:dyDescent="0.25">
      <c r="A14" s="6">
        <v>10</v>
      </c>
      <c r="B14" s="17" t="s">
        <v>547</v>
      </c>
      <c r="C14" s="18" t="s">
        <v>599</v>
      </c>
      <c r="D14" s="47">
        <v>2356</v>
      </c>
      <c r="E14" s="26">
        <f>E13-1369.93-175.18</f>
        <v>1449.4299999999998</v>
      </c>
      <c r="F14" s="20">
        <v>43571</v>
      </c>
      <c r="G14" s="20">
        <v>43601</v>
      </c>
      <c r="H14" s="6"/>
    </row>
    <row r="15" spans="1:12" s="34" customFormat="1" ht="15.75" x14ac:dyDescent="0.25">
      <c r="A15" s="302" t="s">
        <v>16</v>
      </c>
      <c r="B15" s="302"/>
      <c r="C15" s="8"/>
      <c r="D15" s="9"/>
      <c r="E15" s="24">
        <f>SUM(E5:E14)-E7-E8-E9-E14-E10-E11</f>
        <v>86046.899999999965</v>
      </c>
      <c r="F15" s="10"/>
      <c r="G15" s="6"/>
      <c r="H15" s="6"/>
    </row>
    <row r="16" spans="1:12" ht="15.75" thickBot="1" x14ac:dyDescent="0.3"/>
    <row r="17" spans="1:12" ht="19.5" thickBot="1" x14ac:dyDescent="0.3">
      <c r="A17" s="299" t="s">
        <v>10</v>
      </c>
      <c r="B17" s="300"/>
      <c r="C17" s="300"/>
      <c r="D17" s="300"/>
      <c r="E17" s="300"/>
      <c r="F17" s="300"/>
      <c r="G17" s="300"/>
      <c r="H17" s="301"/>
      <c r="I17" s="37"/>
      <c r="J17" s="37"/>
      <c r="K17" s="37"/>
      <c r="L17" s="37"/>
    </row>
    <row r="18" spans="1:12" ht="28.5" x14ac:dyDescent="0.25">
      <c r="A18" s="28" t="s">
        <v>2</v>
      </c>
      <c r="B18" s="28" t="s">
        <v>3</v>
      </c>
      <c r="C18" s="29" t="s">
        <v>4</v>
      </c>
      <c r="D18" s="30" t="s">
        <v>0</v>
      </c>
      <c r="E18" s="31" t="s">
        <v>14</v>
      </c>
      <c r="F18" s="28" t="s">
        <v>597</v>
      </c>
      <c r="G18" s="28" t="s">
        <v>6</v>
      </c>
      <c r="H18" s="33" t="s">
        <v>7</v>
      </c>
    </row>
    <row r="19" spans="1:12" s="34" customFormat="1" ht="15.75" x14ac:dyDescent="0.25">
      <c r="A19" s="17">
        <v>1</v>
      </c>
      <c r="B19" s="17" t="s">
        <v>125</v>
      </c>
      <c r="C19" s="22" t="s">
        <v>469</v>
      </c>
      <c r="D19" s="19">
        <v>2948</v>
      </c>
      <c r="E19" s="26">
        <v>24125.26</v>
      </c>
      <c r="F19" s="20">
        <v>43522</v>
      </c>
      <c r="G19" s="20">
        <v>43537</v>
      </c>
      <c r="H19" s="6" t="s">
        <v>627</v>
      </c>
    </row>
    <row r="20" spans="1:12" s="34" customFormat="1" ht="15.75" x14ac:dyDescent="0.25">
      <c r="A20" s="17">
        <v>2</v>
      </c>
      <c r="B20" s="17" t="s">
        <v>125</v>
      </c>
      <c r="C20" s="22" t="s">
        <v>469</v>
      </c>
      <c r="D20" s="19">
        <v>2948</v>
      </c>
      <c r="E20" s="26">
        <v>12610.85</v>
      </c>
      <c r="F20" s="20">
        <v>43522</v>
      </c>
      <c r="G20" s="20">
        <v>43563</v>
      </c>
      <c r="H20" s="6" t="s">
        <v>627</v>
      </c>
    </row>
    <row r="21" spans="1:12" s="34" customFormat="1" ht="15.75" x14ac:dyDescent="0.25">
      <c r="A21" s="17">
        <v>3</v>
      </c>
      <c r="B21" s="17" t="s">
        <v>125</v>
      </c>
      <c r="C21" s="22" t="s">
        <v>469</v>
      </c>
      <c r="D21" s="19">
        <v>2948</v>
      </c>
      <c r="E21" s="26">
        <v>2763.18</v>
      </c>
      <c r="F21" s="20">
        <v>43522</v>
      </c>
      <c r="G21" s="20">
        <v>43592</v>
      </c>
      <c r="H21" s="6"/>
    </row>
    <row r="22" spans="1:12" s="34" customFormat="1" ht="15.75" x14ac:dyDescent="0.25">
      <c r="A22" s="17">
        <v>4</v>
      </c>
      <c r="B22" s="17" t="s">
        <v>117</v>
      </c>
      <c r="C22" s="22" t="s">
        <v>475</v>
      </c>
      <c r="D22" s="19">
        <v>201900000007391</v>
      </c>
      <c r="E22" s="26">
        <v>19415.060000000001</v>
      </c>
      <c r="F22" s="20">
        <v>43522</v>
      </c>
      <c r="G22" s="20">
        <v>43537</v>
      </c>
      <c r="H22" s="6" t="s">
        <v>627</v>
      </c>
    </row>
    <row r="23" spans="1:12" s="34" customFormat="1" ht="15.75" x14ac:dyDescent="0.25">
      <c r="A23" s="17">
        <v>5</v>
      </c>
      <c r="B23" s="17" t="s">
        <v>117</v>
      </c>
      <c r="C23" s="22" t="s">
        <v>475</v>
      </c>
      <c r="D23" s="19">
        <v>201900000007391</v>
      </c>
      <c r="E23" s="26">
        <v>8550.36</v>
      </c>
      <c r="F23" s="20">
        <v>43522</v>
      </c>
      <c r="G23" s="20">
        <v>43563</v>
      </c>
      <c r="H23" s="6" t="s">
        <v>627</v>
      </c>
    </row>
    <row r="24" spans="1:12" s="34" customFormat="1" ht="15.75" x14ac:dyDescent="0.25">
      <c r="A24" s="17">
        <v>6</v>
      </c>
      <c r="B24" s="17" t="s">
        <v>117</v>
      </c>
      <c r="C24" s="22" t="s">
        <v>475</v>
      </c>
      <c r="D24" s="19">
        <v>201900000007391</v>
      </c>
      <c r="E24" s="26">
        <v>3533.73</v>
      </c>
      <c r="F24" s="20">
        <v>43522</v>
      </c>
      <c r="G24" s="20">
        <v>43592</v>
      </c>
      <c r="H24" s="6"/>
    </row>
    <row r="25" spans="1:12" s="34" customFormat="1" ht="15.75" x14ac:dyDescent="0.25">
      <c r="A25" s="17">
        <v>7</v>
      </c>
      <c r="B25" s="17" t="s">
        <v>117</v>
      </c>
      <c r="C25" s="22" t="s">
        <v>475</v>
      </c>
      <c r="D25" s="19">
        <v>201900000007392</v>
      </c>
      <c r="E25" s="26">
        <v>17583.84</v>
      </c>
      <c r="F25" s="20">
        <v>43522</v>
      </c>
      <c r="G25" s="20">
        <v>43537</v>
      </c>
      <c r="H25" s="6" t="s">
        <v>627</v>
      </c>
    </row>
    <row r="26" spans="1:12" s="34" customFormat="1" ht="15.75" x14ac:dyDescent="0.25">
      <c r="A26" s="17">
        <v>8</v>
      </c>
      <c r="B26" s="17" t="s">
        <v>117</v>
      </c>
      <c r="C26" s="22" t="s">
        <v>475</v>
      </c>
      <c r="D26" s="19">
        <v>201900000007392</v>
      </c>
      <c r="E26" s="26">
        <v>7879.34</v>
      </c>
      <c r="F26" s="20">
        <v>43522</v>
      </c>
      <c r="G26" s="20">
        <v>43563</v>
      </c>
      <c r="H26" s="6" t="s">
        <v>627</v>
      </c>
    </row>
    <row r="27" spans="1:12" s="34" customFormat="1" ht="15.75" x14ac:dyDescent="0.25">
      <c r="A27" s="17">
        <v>9</v>
      </c>
      <c r="B27" s="17" t="s">
        <v>117</v>
      </c>
      <c r="C27" s="22" t="s">
        <v>475</v>
      </c>
      <c r="D27" s="19">
        <v>201900000007392</v>
      </c>
      <c r="E27" s="26">
        <v>3002.55</v>
      </c>
      <c r="F27" s="20">
        <v>43522</v>
      </c>
      <c r="G27" s="20">
        <v>43592</v>
      </c>
      <c r="H27" s="6"/>
    </row>
    <row r="28" spans="1:12" s="34" customFormat="1" ht="15.75" x14ac:dyDescent="0.25">
      <c r="A28" s="17">
        <v>10</v>
      </c>
      <c r="B28" s="17" t="s">
        <v>127</v>
      </c>
      <c r="C28" s="22" t="s">
        <v>476</v>
      </c>
      <c r="D28" s="19">
        <v>34572</v>
      </c>
      <c r="E28" s="26">
        <v>2255.7199999999998</v>
      </c>
      <c r="F28" s="20">
        <v>43524</v>
      </c>
      <c r="G28" s="20">
        <v>43535</v>
      </c>
      <c r="H28" s="6"/>
    </row>
    <row r="29" spans="1:12" s="34" customFormat="1" ht="15.75" x14ac:dyDescent="0.25">
      <c r="A29" s="17">
        <v>11</v>
      </c>
      <c r="B29" s="17" t="s">
        <v>119</v>
      </c>
      <c r="C29" s="22" t="s">
        <v>120</v>
      </c>
      <c r="D29" s="56" t="s">
        <v>545</v>
      </c>
      <c r="E29" s="26">
        <v>20784.34</v>
      </c>
      <c r="F29" s="20">
        <v>43530</v>
      </c>
      <c r="G29" s="20">
        <v>43537</v>
      </c>
      <c r="H29" s="6" t="s">
        <v>627</v>
      </c>
    </row>
    <row r="30" spans="1:12" s="34" customFormat="1" ht="15.75" x14ac:dyDescent="0.25">
      <c r="A30" s="17">
        <v>12</v>
      </c>
      <c r="B30" s="17" t="s">
        <v>119</v>
      </c>
      <c r="C30" s="22" t="s">
        <v>120</v>
      </c>
      <c r="D30" s="56" t="s">
        <v>545</v>
      </c>
      <c r="E30" s="26">
        <v>9365.8799999999992</v>
      </c>
      <c r="F30" s="20">
        <v>43530</v>
      </c>
      <c r="G30" s="20">
        <v>43563</v>
      </c>
      <c r="H30" s="6" t="s">
        <v>627</v>
      </c>
    </row>
    <row r="31" spans="1:12" s="34" customFormat="1" ht="15.75" x14ac:dyDescent="0.25">
      <c r="A31" s="17">
        <v>13</v>
      </c>
      <c r="B31" s="17" t="s">
        <v>119</v>
      </c>
      <c r="C31" s="22" t="s">
        <v>120</v>
      </c>
      <c r="D31" s="56" t="s">
        <v>545</v>
      </c>
      <c r="E31" s="26">
        <v>3630.41</v>
      </c>
      <c r="F31" s="20">
        <v>43530</v>
      </c>
      <c r="G31" s="20">
        <v>43592</v>
      </c>
      <c r="H31" s="6"/>
    </row>
    <row r="32" spans="1:12" s="34" customFormat="1" ht="15.75" x14ac:dyDescent="0.25">
      <c r="A32" s="17">
        <v>14</v>
      </c>
      <c r="B32" s="17" t="s">
        <v>127</v>
      </c>
      <c r="C32" s="22" t="s">
        <v>476</v>
      </c>
      <c r="D32" s="19">
        <v>34876</v>
      </c>
      <c r="E32" s="26">
        <v>2543.12</v>
      </c>
      <c r="F32" s="20">
        <v>43550</v>
      </c>
      <c r="G32" s="20">
        <v>43564</v>
      </c>
      <c r="H32" s="6"/>
    </row>
    <row r="33" spans="1:8" s="34" customFormat="1" ht="15.75" x14ac:dyDescent="0.25">
      <c r="A33" s="17">
        <v>15</v>
      </c>
      <c r="B33" s="17" t="s">
        <v>117</v>
      </c>
      <c r="C33" s="22" t="s">
        <v>475</v>
      </c>
      <c r="D33" s="19">
        <v>201900000007494</v>
      </c>
      <c r="E33" s="26">
        <v>19415.04</v>
      </c>
      <c r="F33" s="20">
        <v>43551</v>
      </c>
      <c r="G33" s="20">
        <v>43567</v>
      </c>
      <c r="H33" s="6" t="s">
        <v>627</v>
      </c>
    </row>
    <row r="34" spans="1:8" s="34" customFormat="1" ht="15.75" x14ac:dyDescent="0.25">
      <c r="A34" s="17">
        <v>16</v>
      </c>
      <c r="B34" s="17" t="s">
        <v>117</v>
      </c>
      <c r="C34" s="22" t="s">
        <v>475</v>
      </c>
      <c r="D34" s="19">
        <v>201900000007494</v>
      </c>
      <c r="E34" s="26">
        <f>E33-2000-1834.72-2135.65-388.3</f>
        <v>13056.370000000003</v>
      </c>
      <c r="F34" s="20">
        <v>43551</v>
      </c>
      <c r="G34" s="20">
        <v>43581</v>
      </c>
      <c r="H34" s="6" t="s">
        <v>627</v>
      </c>
    </row>
    <row r="35" spans="1:8" s="34" customFormat="1" ht="15.75" x14ac:dyDescent="0.25">
      <c r="A35" s="17">
        <v>17</v>
      </c>
      <c r="B35" s="17" t="s">
        <v>117</v>
      </c>
      <c r="C35" s="22" t="s">
        <v>475</v>
      </c>
      <c r="D35" s="19">
        <v>201900000007494</v>
      </c>
      <c r="E35" s="26">
        <f>E34-9522.64</f>
        <v>3533.7300000000032</v>
      </c>
      <c r="F35" s="20">
        <v>43551</v>
      </c>
      <c r="G35" s="20">
        <v>43608</v>
      </c>
      <c r="H35" s="6"/>
    </row>
    <row r="36" spans="1:8" s="34" customFormat="1" ht="15.75" x14ac:dyDescent="0.25">
      <c r="A36" s="17">
        <v>18</v>
      </c>
      <c r="B36" s="17" t="s">
        <v>117</v>
      </c>
      <c r="C36" s="22" t="s">
        <v>475</v>
      </c>
      <c r="D36" s="19">
        <v>201900000007495</v>
      </c>
      <c r="E36" s="26">
        <v>17583.849999999999</v>
      </c>
      <c r="F36" s="20">
        <v>43551</v>
      </c>
      <c r="G36" s="20">
        <v>43567</v>
      </c>
      <c r="H36" s="6" t="s">
        <v>627</v>
      </c>
    </row>
    <row r="37" spans="1:8" s="34" customFormat="1" ht="15.75" x14ac:dyDescent="0.25">
      <c r="A37" s="17">
        <v>19</v>
      </c>
      <c r="B37" s="17" t="s">
        <v>117</v>
      </c>
      <c r="C37" s="22" t="s">
        <v>475</v>
      </c>
      <c r="D37" s="19">
        <v>201900000007495</v>
      </c>
      <c r="E37" s="26">
        <f>E36-1500-1661.68-1934.22-351.68</f>
        <v>12136.269999999999</v>
      </c>
      <c r="F37" s="20">
        <v>43551</v>
      </c>
      <c r="G37" s="20">
        <v>43581</v>
      </c>
      <c r="H37" s="6" t="s">
        <v>627</v>
      </c>
    </row>
    <row r="38" spans="1:8" s="34" customFormat="1" ht="15.75" x14ac:dyDescent="0.25">
      <c r="A38" s="17">
        <v>20</v>
      </c>
      <c r="B38" s="17" t="s">
        <v>117</v>
      </c>
      <c r="C38" s="22" t="s">
        <v>475</v>
      </c>
      <c r="D38" s="19">
        <v>201900000007495</v>
      </c>
      <c r="E38" s="26">
        <f>E37-9133.72</f>
        <v>3002.5499999999993</v>
      </c>
      <c r="F38" s="20">
        <v>43551</v>
      </c>
      <c r="G38" s="20"/>
      <c r="H38" s="6" t="s">
        <v>604</v>
      </c>
    </row>
    <row r="39" spans="1:8" s="34" customFormat="1" ht="15.75" x14ac:dyDescent="0.25">
      <c r="A39" s="17">
        <v>21</v>
      </c>
      <c r="B39" s="17" t="s">
        <v>125</v>
      </c>
      <c r="C39" s="22" t="s">
        <v>469</v>
      </c>
      <c r="D39" s="19">
        <v>2997</v>
      </c>
      <c r="E39" s="26">
        <v>24023.68</v>
      </c>
      <c r="F39" s="20">
        <v>43551</v>
      </c>
      <c r="G39" s="20">
        <v>43567</v>
      </c>
      <c r="H39" s="6" t="s">
        <v>627</v>
      </c>
    </row>
    <row r="40" spans="1:8" s="34" customFormat="1" ht="15.75" x14ac:dyDescent="0.25">
      <c r="A40" s="17">
        <v>22</v>
      </c>
      <c r="B40" s="17" t="s">
        <v>125</v>
      </c>
      <c r="C40" s="22" t="s">
        <v>469</v>
      </c>
      <c r="D40" s="19">
        <v>2997</v>
      </c>
      <c r="E40" s="26">
        <f>E39-4500-1405.38-2642.6-480.47</f>
        <v>14995.23</v>
      </c>
      <c r="F40" s="20">
        <v>43551</v>
      </c>
      <c r="G40" s="20">
        <v>43581</v>
      </c>
      <c r="H40" s="6" t="s">
        <v>627</v>
      </c>
    </row>
    <row r="41" spans="1:8" s="34" customFormat="1" ht="15.75" x14ac:dyDescent="0.25">
      <c r="A41" s="17">
        <v>23</v>
      </c>
      <c r="B41" s="17" t="s">
        <v>125</v>
      </c>
      <c r="C41" s="22" t="s">
        <v>469</v>
      </c>
      <c r="D41" s="19">
        <v>2997</v>
      </c>
      <c r="E41" s="26">
        <f>E40-12232.05</f>
        <v>2763.1800000000003</v>
      </c>
      <c r="F41" s="20">
        <v>43551</v>
      </c>
      <c r="G41" s="20">
        <v>43608</v>
      </c>
      <c r="H41" s="6"/>
    </row>
    <row r="42" spans="1:8" s="34" customFormat="1" ht="15.75" x14ac:dyDescent="0.25">
      <c r="A42" s="17">
        <v>24</v>
      </c>
      <c r="B42" s="17" t="s">
        <v>564</v>
      </c>
      <c r="C42" s="22" t="s">
        <v>565</v>
      </c>
      <c r="D42" s="17" t="s">
        <v>566</v>
      </c>
      <c r="E42" s="26">
        <v>3865.83</v>
      </c>
      <c r="F42" s="20">
        <v>43551</v>
      </c>
      <c r="G42" s="20">
        <v>43567</v>
      </c>
      <c r="H42" s="6" t="s">
        <v>627</v>
      </c>
    </row>
    <row r="43" spans="1:8" s="34" customFormat="1" ht="15.75" x14ac:dyDescent="0.25">
      <c r="A43" s="17">
        <v>25</v>
      </c>
      <c r="B43" s="17" t="s">
        <v>564</v>
      </c>
      <c r="C43" s="22" t="s">
        <v>565</v>
      </c>
      <c r="D43" s="17" t="s">
        <v>566</v>
      </c>
      <c r="E43" s="26">
        <f>E42-2513.9-365.32-425.24-77.32</f>
        <v>484.0499999999999</v>
      </c>
      <c r="F43" s="20">
        <v>43551</v>
      </c>
      <c r="G43" s="20">
        <v>43608</v>
      </c>
      <c r="H43" s="6"/>
    </row>
    <row r="44" spans="1:8" s="34" customFormat="1" ht="15.75" x14ac:dyDescent="0.25">
      <c r="A44" s="17">
        <v>26</v>
      </c>
      <c r="B44" s="17" t="s">
        <v>564</v>
      </c>
      <c r="C44" s="22" t="s">
        <v>565</v>
      </c>
      <c r="D44" s="17" t="s">
        <v>567</v>
      </c>
      <c r="E44" s="26">
        <v>28993.69</v>
      </c>
      <c r="F44" s="20">
        <v>43550</v>
      </c>
      <c r="G44" s="20">
        <v>43567</v>
      </c>
      <c r="H44" s="6" t="s">
        <v>627</v>
      </c>
    </row>
    <row r="45" spans="1:8" s="34" customFormat="1" ht="15.75" x14ac:dyDescent="0.25">
      <c r="A45" s="17">
        <v>27</v>
      </c>
      <c r="B45" s="17" t="s">
        <v>595</v>
      </c>
      <c r="C45" s="22" t="s">
        <v>565</v>
      </c>
      <c r="D45" s="17" t="s">
        <v>567</v>
      </c>
      <c r="E45" s="26">
        <f>E44-5000-2739.91-3189.3-579.87</f>
        <v>17484.61</v>
      </c>
      <c r="F45" s="20">
        <v>43551</v>
      </c>
      <c r="G45" s="20">
        <v>43581</v>
      </c>
      <c r="H45" s="6" t="s">
        <v>627</v>
      </c>
    </row>
    <row r="46" spans="1:8" s="34" customFormat="1" ht="15.75" x14ac:dyDescent="0.25">
      <c r="A46" s="17">
        <v>28</v>
      </c>
      <c r="B46" s="17" t="s">
        <v>595</v>
      </c>
      <c r="C46" s="22" t="s">
        <v>565</v>
      </c>
      <c r="D46" s="17" t="s">
        <v>567</v>
      </c>
      <c r="E46" s="26">
        <f>E45-13854.2</f>
        <v>3630.41</v>
      </c>
      <c r="F46" s="20">
        <v>43551</v>
      </c>
      <c r="G46" s="20"/>
      <c r="H46" s="6" t="s">
        <v>604</v>
      </c>
    </row>
    <row r="47" spans="1:8" s="34" customFormat="1" ht="15.75" x14ac:dyDescent="0.25">
      <c r="A47" s="17">
        <v>29</v>
      </c>
      <c r="B47" s="17" t="s">
        <v>125</v>
      </c>
      <c r="C47" s="22" t="s">
        <v>469</v>
      </c>
      <c r="D47" s="19">
        <v>3044</v>
      </c>
      <c r="E47" s="26">
        <v>24025.34</v>
      </c>
      <c r="F47" s="20">
        <v>43581</v>
      </c>
      <c r="G47" s="20">
        <v>43594</v>
      </c>
      <c r="H47" s="6" t="s">
        <v>627</v>
      </c>
    </row>
    <row r="48" spans="1:8" s="34" customFormat="1" ht="15.75" x14ac:dyDescent="0.25">
      <c r="A48" s="17">
        <v>30</v>
      </c>
      <c r="B48" s="17" t="s">
        <v>125</v>
      </c>
      <c r="C48" s="22" t="s">
        <v>469</v>
      </c>
      <c r="D48" s="19">
        <v>3044</v>
      </c>
      <c r="E48" s="26">
        <f>E47-8500-1405.47-2642.79-480.51</f>
        <v>10996.570000000002</v>
      </c>
      <c r="F48" s="20">
        <v>43581</v>
      </c>
      <c r="G48" s="20">
        <v>43608</v>
      </c>
      <c r="H48" s="6" t="s">
        <v>627</v>
      </c>
    </row>
    <row r="49" spans="1:12" s="34" customFormat="1" ht="15.75" x14ac:dyDescent="0.25">
      <c r="A49" s="17">
        <v>31</v>
      </c>
      <c r="B49" s="17" t="s">
        <v>125</v>
      </c>
      <c r="C49" s="22" t="s">
        <v>469</v>
      </c>
      <c r="D49" s="19">
        <v>3044</v>
      </c>
      <c r="E49" s="26">
        <f>E48-8233.39</f>
        <v>2763.1800000000021</v>
      </c>
      <c r="F49" s="20">
        <v>43581</v>
      </c>
      <c r="G49" s="20"/>
      <c r="H49" s="6" t="s">
        <v>604</v>
      </c>
    </row>
    <row r="50" spans="1:12" s="34" customFormat="1" ht="15.75" x14ac:dyDescent="0.25">
      <c r="A50" s="17">
        <v>32</v>
      </c>
      <c r="B50" s="17" t="s">
        <v>117</v>
      </c>
      <c r="C50" s="22" t="s">
        <v>475</v>
      </c>
      <c r="D50" s="19">
        <v>201900000007597</v>
      </c>
      <c r="E50" s="26">
        <v>19415.04</v>
      </c>
      <c r="F50" s="20">
        <v>43581</v>
      </c>
      <c r="G50" s="20">
        <v>43594</v>
      </c>
      <c r="H50" s="6" t="s">
        <v>627</v>
      </c>
    </row>
    <row r="51" spans="1:12" s="34" customFormat="1" ht="15.75" x14ac:dyDescent="0.25">
      <c r="A51" s="17">
        <v>33</v>
      </c>
      <c r="B51" s="17" t="s">
        <v>117</v>
      </c>
      <c r="C51" s="22" t="s">
        <v>475</v>
      </c>
      <c r="D51" s="19">
        <v>201900000007597</v>
      </c>
      <c r="E51" s="26">
        <f>E50-6200-1834.72-2135.66-388.3</f>
        <v>8856.3600000000024</v>
      </c>
      <c r="F51" s="20">
        <v>43581</v>
      </c>
      <c r="G51" s="20">
        <v>43608</v>
      </c>
      <c r="H51" s="6" t="s">
        <v>627</v>
      </c>
    </row>
    <row r="52" spans="1:12" s="34" customFormat="1" ht="15.75" x14ac:dyDescent="0.25">
      <c r="A52" s="17">
        <v>34</v>
      </c>
      <c r="B52" s="17" t="s">
        <v>117</v>
      </c>
      <c r="C52" s="22" t="s">
        <v>475</v>
      </c>
      <c r="D52" s="19">
        <v>201900000007597</v>
      </c>
      <c r="E52" s="26">
        <f>E51-5937.14</f>
        <v>2919.2200000000021</v>
      </c>
      <c r="F52" s="20">
        <v>43581</v>
      </c>
      <c r="G52" s="20"/>
      <c r="H52" s="6" t="s">
        <v>604</v>
      </c>
    </row>
    <row r="53" spans="1:12" s="34" customFormat="1" ht="15.75" x14ac:dyDescent="0.25">
      <c r="A53" s="17">
        <v>35</v>
      </c>
      <c r="B53" s="17" t="s">
        <v>117</v>
      </c>
      <c r="C53" s="22" t="s">
        <v>475</v>
      </c>
      <c r="D53" s="19">
        <v>201900000007598</v>
      </c>
      <c r="E53" s="26">
        <v>17583.849999999999</v>
      </c>
      <c r="F53" s="20">
        <v>43581</v>
      </c>
      <c r="G53" s="20">
        <v>43594</v>
      </c>
      <c r="H53" s="6" t="s">
        <v>627</v>
      </c>
    </row>
    <row r="54" spans="1:12" s="34" customFormat="1" ht="15.75" x14ac:dyDescent="0.25">
      <c r="A54" s="17">
        <v>36</v>
      </c>
      <c r="B54" s="17" t="s">
        <v>117</v>
      </c>
      <c r="C54" s="22" t="s">
        <v>475</v>
      </c>
      <c r="D54" s="19">
        <v>201900000007598</v>
      </c>
      <c r="E54" s="26">
        <f>E53-5700-1661.68-1934.22-351.68</f>
        <v>7936.2699999999986</v>
      </c>
      <c r="F54" s="20">
        <v>43581</v>
      </c>
      <c r="G54" s="20">
        <v>43608</v>
      </c>
      <c r="H54" s="6" t="s">
        <v>627</v>
      </c>
    </row>
    <row r="55" spans="1:12" s="34" customFormat="1" ht="15.75" x14ac:dyDescent="0.25">
      <c r="A55" s="17">
        <v>37</v>
      </c>
      <c r="B55" s="17" t="s">
        <v>117</v>
      </c>
      <c r="C55" s="22" t="s">
        <v>475</v>
      </c>
      <c r="D55" s="19">
        <v>201900000007598</v>
      </c>
      <c r="E55" s="26">
        <f>E54-5433.37</f>
        <v>2502.8999999999987</v>
      </c>
      <c r="F55" s="20">
        <v>43581</v>
      </c>
      <c r="G55" s="20"/>
      <c r="H55" s="6" t="s">
        <v>604</v>
      </c>
    </row>
    <row r="56" spans="1:12" s="34" customFormat="1" ht="15.75" x14ac:dyDescent="0.25">
      <c r="A56" s="17">
        <v>38</v>
      </c>
      <c r="B56" s="17" t="s">
        <v>127</v>
      </c>
      <c r="C56" s="22" t="s">
        <v>476</v>
      </c>
      <c r="D56" s="19">
        <v>35270</v>
      </c>
      <c r="E56" s="26">
        <v>3088.55</v>
      </c>
      <c r="F56" s="20">
        <v>43581</v>
      </c>
      <c r="G56" s="20">
        <v>43594</v>
      </c>
      <c r="H56" s="6"/>
    </row>
    <row r="57" spans="1:12" s="34" customFormat="1" ht="15.75" x14ac:dyDescent="0.25">
      <c r="A57" s="17">
        <v>39</v>
      </c>
      <c r="B57" s="17" t="s">
        <v>564</v>
      </c>
      <c r="C57" s="22" t="s">
        <v>565</v>
      </c>
      <c r="D57" s="17" t="s">
        <v>611</v>
      </c>
      <c r="E57" s="26">
        <v>28875.68</v>
      </c>
      <c r="F57" s="20">
        <v>43584</v>
      </c>
      <c r="G57" s="20">
        <v>43594</v>
      </c>
      <c r="H57" s="6" t="s">
        <v>627</v>
      </c>
    </row>
    <row r="58" spans="1:12" s="34" customFormat="1" ht="15.75" x14ac:dyDescent="0.25">
      <c r="A58" s="17">
        <v>40</v>
      </c>
      <c r="B58" s="17" t="s">
        <v>564</v>
      </c>
      <c r="C58" s="22" t="s">
        <v>565</v>
      </c>
      <c r="D58" s="17" t="s">
        <v>611</v>
      </c>
      <c r="E58" s="26">
        <f>E57-9600-2728.76-3176.32-577.51</f>
        <v>12793.089999999998</v>
      </c>
      <c r="F58" s="20">
        <v>43584</v>
      </c>
      <c r="G58" s="20">
        <v>43608</v>
      </c>
      <c r="H58" s="6" t="s">
        <v>627</v>
      </c>
    </row>
    <row r="59" spans="1:12" s="34" customFormat="1" ht="15.75" x14ac:dyDescent="0.25">
      <c r="A59" s="17">
        <v>41</v>
      </c>
      <c r="B59" s="17" t="s">
        <v>564</v>
      </c>
      <c r="C59" s="22" t="s">
        <v>565</v>
      </c>
      <c r="D59" s="17" t="s">
        <v>611</v>
      </c>
      <c r="E59" s="26">
        <f>E58-9162.68</f>
        <v>3630.409999999998</v>
      </c>
      <c r="F59" s="20">
        <v>43584</v>
      </c>
      <c r="G59" s="20"/>
      <c r="H59" s="6" t="s">
        <v>604</v>
      </c>
    </row>
    <row r="60" spans="1:12" s="34" customFormat="1" ht="15.75" x14ac:dyDescent="0.25">
      <c r="A60" s="17">
        <v>42</v>
      </c>
      <c r="B60" s="17" t="s">
        <v>127</v>
      </c>
      <c r="C60" s="22" t="s">
        <v>476</v>
      </c>
      <c r="D60" s="19">
        <v>35637</v>
      </c>
      <c r="E60" s="26">
        <v>1212.1099999999999</v>
      </c>
      <c r="F60" s="20">
        <v>43608</v>
      </c>
      <c r="G60" s="20"/>
      <c r="H60" s="6"/>
    </row>
    <row r="61" spans="1:12" s="34" customFormat="1" ht="15.75" x14ac:dyDescent="0.25">
      <c r="A61" s="72"/>
      <c r="B61" s="57"/>
      <c r="C61" s="22"/>
      <c r="D61" s="19"/>
      <c r="E61" s="26"/>
      <c r="F61" s="20"/>
      <c r="G61" s="20"/>
      <c r="H61" s="6"/>
    </row>
    <row r="62" spans="1:12" s="34" customFormat="1" ht="15.75" x14ac:dyDescent="0.25">
      <c r="A62" s="303" t="s">
        <v>16</v>
      </c>
      <c r="B62" s="304"/>
      <c r="C62" s="8"/>
      <c r="D62" s="9"/>
      <c r="E62" s="24">
        <f>SUM(E19:E61)-E20-E21-E23-E24-E26-E27-E30-E31-E34-E37-E40-E43-E45-E41-E35-E38-E46-E58-E51-E54-E48-E49-E52-E52-E55-E59</f>
        <v>271870.77999999997</v>
      </c>
      <c r="F62" s="10"/>
      <c r="G62" s="6"/>
      <c r="H62" s="48"/>
      <c r="I62" s="49" t="s">
        <v>21</v>
      </c>
    </row>
    <row r="63" spans="1:12" ht="15.75" thickBot="1" x14ac:dyDescent="0.3">
      <c r="A63" s="39"/>
      <c r="D63" s="12"/>
      <c r="E63" s="27"/>
      <c r="F63" s="40"/>
      <c r="G63" s="40"/>
    </row>
    <row r="64" spans="1:12" ht="19.5" thickBot="1" x14ac:dyDescent="0.3">
      <c r="A64" s="299" t="s">
        <v>12</v>
      </c>
      <c r="B64" s="300"/>
      <c r="C64" s="300"/>
      <c r="D64" s="300"/>
      <c r="E64" s="300"/>
      <c r="F64" s="300"/>
      <c r="G64" s="300"/>
      <c r="H64" s="301"/>
      <c r="I64" s="37"/>
      <c r="J64" s="37"/>
      <c r="K64" s="37"/>
      <c r="L64" s="37"/>
    </row>
    <row r="65" spans="1:8" ht="28.5" x14ac:dyDescent="0.25">
      <c r="A65" s="28" t="s">
        <v>2</v>
      </c>
      <c r="B65" s="28" t="s">
        <v>3</v>
      </c>
      <c r="C65" s="29" t="s">
        <v>4</v>
      </c>
      <c r="D65" s="30" t="s">
        <v>0</v>
      </c>
      <c r="E65" s="31" t="s">
        <v>14</v>
      </c>
      <c r="F65" s="28" t="s">
        <v>597</v>
      </c>
      <c r="G65" s="28" t="s">
        <v>6</v>
      </c>
      <c r="H65" s="28" t="s">
        <v>7</v>
      </c>
    </row>
    <row r="66" spans="1:8" s="34" customFormat="1" ht="15.75" x14ac:dyDescent="0.25">
      <c r="A66" s="16">
        <v>1</v>
      </c>
      <c r="B66" s="17" t="s">
        <v>28</v>
      </c>
      <c r="C66" s="18" t="s">
        <v>436</v>
      </c>
      <c r="D66" s="71" t="s">
        <v>490</v>
      </c>
      <c r="E66" s="26">
        <v>169</v>
      </c>
      <c r="F66" s="20">
        <v>43503</v>
      </c>
      <c r="G66" s="20">
        <v>43503</v>
      </c>
      <c r="H66" s="6"/>
    </row>
    <row r="67" spans="1:8" s="34" customFormat="1" ht="15.75" x14ac:dyDescent="0.25">
      <c r="A67" s="16">
        <v>2</v>
      </c>
      <c r="B67" s="17" t="s">
        <v>28</v>
      </c>
      <c r="C67" s="18" t="s">
        <v>436</v>
      </c>
      <c r="D67" s="71" t="s">
        <v>491</v>
      </c>
      <c r="E67" s="26">
        <v>203.69</v>
      </c>
      <c r="F67" s="20">
        <v>43503</v>
      </c>
      <c r="G67" s="20">
        <v>43503</v>
      </c>
      <c r="H67" s="6"/>
    </row>
    <row r="68" spans="1:8" s="34" customFormat="1" ht="15.75" x14ac:dyDescent="0.25">
      <c r="A68" s="16">
        <v>3</v>
      </c>
      <c r="B68" s="17" t="s">
        <v>28</v>
      </c>
      <c r="C68" s="18" t="s">
        <v>436</v>
      </c>
      <c r="D68" s="71" t="s">
        <v>492</v>
      </c>
      <c r="E68" s="26">
        <v>212.52</v>
      </c>
      <c r="F68" s="20">
        <v>43503</v>
      </c>
      <c r="G68" s="20">
        <v>43503</v>
      </c>
      <c r="H68" s="6"/>
    </row>
    <row r="69" spans="1:8" s="34" customFormat="1" ht="15.75" x14ac:dyDescent="0.25">
      <c r="A69" s="16">
        <v>4</v>
      </c>
      <c r="B69" s="17" t="s">
        <v>28</v>
      </c>
      <c r="C69" s="18" t="s">
        <v>436</v>
      </c>
      <c r="D69" s="71" t="s">
        <v>493</v>
      </c>
      <c r="E69" s="26">
        <v>222.61</v>
      </c>
      <c r="F69" s="20">
        <v>43503</v>
      </c>
      <c r="G69" s="20">
        <v>43503</v>
      </c>
      <c r="H69" s="6"/>
    </row>
    <row r="70" spans="1:8" s="34" customFormat="1" ht="15.75" x14ac:dyDescent="0.25">
      <c r="A70" s="16">
        <v>5</v>
      </c>
      <c r="B70" s="17" t="s">
        <v>28</v>
      </c>
      <c r="C70" s="18" t="s">
        <v>436</v>
      </c>
      <c r="D70" s="71" t="s">
        <v>494</v>
      </c>
      <c r="E70" s="26">
        <v>67.150000000000006</v>
      </c>
      <c r="F70" s="20">
        <v>43503</v>
      </c>
      <c r="G70" s="20">
        <v>43525</v>
      </c>
      <c r="H70" s="6"/>
    </row>
    <row r="71" spans="1:8" s="34" customFormat="1" ht="15.75" x14ac:dyDescent="0.25">
      <c r="A71" s="16">
        <v>6</v>
      </c>
      <c r="B71" s="57" t="s">
        <v>189</v>
      </c>
      <c r="C71" s="18" t="s">
        <v>190</v>
      </c>
      <c r="D71" s="71" t="s">
        <v>513</v>
      </c>
      <c r="E71" s="26">
        <v>191.32</v>
      </c>
      <c r="F71" s="20">
        <v>43515</v>
      </c>
      <c r="G71" s="20">
        <v>43517</v>
      </c>
      <c r="H71" s="6"/>
    </row>
    <row r="72" spans="1:8" s="34" customFormat="1" ht="15.75" x14ac:dyDescent="0.25">
      <c r="A72" s="16">
        <v>7</v>
      </c>
      <c r="B72" s="17" t="s">
        <v>17</v>
      </c>
      <c r="C72" s="18" t="s">
        <v>27</v>
      </c>
      <c r="D72" s="71" t="s">
        <v>514</v>
      </c>
      <c r="E72" s="26">
        <v>561.67999999999995</v>
      </c>
      <c r="F72" s="20">
        <v>43518</v>
      </c>
      <c r="G72" s="20">
        <v>43532</v>
      </c>
      <c r="H72" s="6"/>
    </row>
    <row r="73" spans="1:8" s="34" customFormat="1" ht="15.75" x14ac:dyDescent="0.25">
      <c r="A73" s="16">
        <v>8</v>
      </c>
      <c r="B73" s="17" t="s">
        <v>100</v>
      </c>
      <c r="C73" s="18" t="s">
        <v>474</v>
      </c>
      <c r="D73" s="71" t="s">
        <v>515</v>
      </c>
      <c r="E73" s="26">
        <v>13093.36</v>
      </c>
      <c r="F73" s="20">
        <v>43518</v>
      </c>
      <c r="G73" s="20">
        <v>43537</v>
      </c>
      <c r="H73" s="6"/>
    </row>
    <row r="74" spans="1:8" s="34" customFormat="1" ht="15.75" x14ac:dyDescent="0.25">
      <c r="A74" s="16">
        <v>9</v>
      </c>
      <c r="B74" s="17" t="s">
        <v>28</v>
      </c>
      <c r="C74" s="18" t="s">
        <v>436</v>
      </c>
      <c r="D74" s="71" t="s">
        <v>531</v>
      </c>
      <c r="E74" s="26">
        <v>183.41</v>
      </c>
      <c r="F74" s="20">
        <v>43530</v>
      </c>
      <c r="G74" s="20">
        <v>43531</v>
      </c>
      <c r="H74" s="6"/>
    </row>
    <row r="75" spans="1:8" s="34" customFormat="1" ht="15.75" x14ac:dyDescent="0.25">
      <c r="A75" s="16">
        <v>10</v>
      </c>
      <c r="B75" s="17" t="s">
        <v>28</v>
      </c>
      <c r="C75" s="18" t="s">
        <v>436</v>
      </c>
      <c r="D75" s="71" t="s">
        <v>532</v>
      </c>
      <c r="E75" s="26">
        <v>148.16</v>
      </c>
      <c r="F75" s="20">
        <v>43530</v>
      </c>
      <c r="G75" s="20">
        <v>43531</v>
      </c>
      <c r="H75" s="6"/>
    </row>
    <row r="76" spans="1:8" s="34" customFormat="1" ht="15.75" x14ac:dyDescent="0.25">
      <c r="A76" s="16">
        <v>11</v>
      </c>
      <c r="B76" s="17" t="s">
        <v>28</v>
      </c>
      <c r="C76" s="18" t="s">
        <v>436</v>
      </c>
      <c r="D76" s="71" t="s">
        <v>533</v>
      </c>
      <c r="E76" s="26">
        <v>167.68</v>
      </c>
      <c r="F76" s="20">
        <v>43531</v>
      </c>
      <c r="G76" s="20">
        <v>43531</v>
      </c>
      <c r="H76" s="6"/>
    </row>
    <row r="77" spans="1:8" s="34" customFormat="1" ht="15.75" x14ac:dyDescent="0.25">
      <c r="A77" s="16">
        <v>12</v>
      </c>
      <c r="B77" s="17" t="s">
        <v>28</v>
      </c>
      <c r="C77" s="18" t="s">
        <v>436</v>
      </c>
      <c r="D77" s="71" t="s">
        <v>534</v>
      </c>
      <c r="E77" s="26">
        <v>196.68</v>
      </c>
      <c r="F77" s="20">
        <v>43531</v>
      </c>
      <c r="G77" s="20">
        <v>43531</v>
      </c>
      <c r="H77" s="6"/>
    </row>
    <row r="78" spans="1:8" s="34" customFormat="1" ht="15.75" x14ac:dyDescent="0.25">
      <c r="A78" s="16">
        <v>13</v>
      </c>
      <c r="B78" s="17" t="s">
        <v>28</v>
      </c>
      <c r="C78" s="18" t="s">
        <v>436</v>
      </c>
      <c r="D78" s="71" t="s">
        <v>535</v>
      </c>
      <c r="E78" s="26">
        <v>67.150000000000006</v>
      </c>
      <c r="F78" s="20">
        <v>43531</v>
      </c>
      <c r="G78" s="20">
        <v>43559</v>
      </c>
      <c r="H78" s="6" t="s">
        <v>536</v>
      </c>
    </row>
    <row r="79" spans="1:8" s="34" customFormat="1" ht="15.75" x14ac:dyDescent="0.25">
      <c r="A79" s="16">
        <v>14</v>
      </c>
      <c r="B79" s="17" t="s">
        <v>18</v>
      </c>
      <c r="C79" s="18" t="s">
        <v>19</v>
      </c>
      <c r="D79" s="71" t="s">
        <v>543</v>
      </c>
      <c r="E79" s="26">
        <v>134.91</v>
      </c>
      <c r="F79" s="20">
        <v>43536</v>
      </c>
      <c r="G79" s="20">
        <v>43539</v>
      </c>
      <c r="H79" s="6"/>
    </row>
    <row r="80" spans="1:8" s="34" customFormat="1" ht="15.75" x14ac:dyDescent="0.25">
      <c r="A80" s="16">
        <v>15</v>
      </c>
      <c r="B80" s="17" t="s">
        <v>18</v>
      </c>
      <c r="C80" s="18" t="s">
        <v>19</v>
      </c>
      <c r="D80" s="71" t="s">
        <v>544</v>
      </c>
      <c r="E80" s="26">
        <v>107.73</v>
      </c>
      <c r="F80" s="20">
        <v>43536</v>
      </c>
      <c r="G80" s="20">
        <v>43542</v>
      </c>
      <c r="H80" s="6"/>
    </row>
    <row r="81" spans="1:8" s="34" customFormat="1" ht="15.75" x14ac:dyDescent="0.25">
      <c r="A81" s="16">
        <v>16</v>
      </c>
      <c r="B81" s="17" t="s">
        <v>547</v>
      </c>
      <c r="C81" s="18" t="s">
        <v>548</v>
      </c>
      <c r="D81" s="71" t="s">
        <v>549</v>
      </c>
      <c r="E81" s="26">
        <v>6249.53</v>
      </c>
      <c r="F81" s="20">
        <v>43538</v>
      </c>
      <c r="G81" s="20">
        <v>43563</v>
      </c>
      <c r="H81" s="6"/>
    </row>
    <row r="82" spans="1:8" s="34" customFormat="1" ht="15.75" x14ac:dyDescent="0.25">
      <c r="A82" s="16">
        <v>17</v>
      </c>
      <c r="B82" s="57" t="s">
        <v>189</v>
      </c>
      <c r="C82" s="18" t="s">
        <v>190</v>
      </c>
      <c r="D82" s="71" t="s">
        <v>546</v>
      </c>
      <c r="E82" s="26">
        <v>41.68</v>
      </c>
      <c r="F82" s="20">
        <v>43544</v>
      </c>
      <c r="G82" s="20">
        <v>43545</v>
      </c>
      <c r="H82" s="6"/>
    </row>
    <row r="83" spans="1:8" s="34" customFormat="1" ht="15.75" x14ac:dyDescent="0.25">
      <c r="A83" s="16">
        <v>18</v>
      </c>
      <c r="B83" s="17" t="s">
        <v>100</v>
      </c>
      <c r="C83" s="18" t="s">
        <v>474</v>
      </c>
      <c r="D83" s="71" t="s">
        <v>562</v>
      </c>
      <c r="E83" s="26">
        <v>17829.849999999999</v>
      </c>
      <c r="F83" s="20">
        <v>43551</v>
      </c>
      <c r="G83" s="20">
        <v>43570</v>
      </c>
      <c r="H83" s="6" t="s">
        <v>587</v>
      </c>
    </row>
    <row r="84" spans="1:8" s="34" customFormat="1" ht="15.75" x14ac:dyDescent="0.25">
      <c r="A84" s="16">
        <v>19</v>
      </c>
      <c r="B84" s="17" t="s">
        <v>17</v>
      </c>
      <c r="C84" s="18" t="s">
        <v>27</v>
      </c>
      <c r="D84" s="71" t="s">
        <v>563</v>
      </c>
      <c r="E84" s="26">
        <v>1156.4000000000001</v>
      </c>
      <c r="F84" s="20">
        <v>43551</v>
      </c>
      <c r="G84" s="20">
        <v>43567</v>
      </c>
      <c r="H84" s="6" t="s">
        <v>588</v>
      </c>
    </row>
    <row r="85" spans="1:8" s="34" customFormat="1" ht="15.75" x14ac:dyDescent="0.25">
      <c r="A85" s="16">
        <v>20</v>
      </c>
      <c r="B85" s="17" t="s">
        <v>28</v>
      </c>
      <c r="C85" s="18" t="s">
        <v>436</v>
      </c>
      <c r="D85" s="71" t="s">
        <v>575</v>
      </c>
      <c r="E85" s="26">
        <v>67.150000000000006</v>
      </c>
      <c r="F85" s="20">
        <v>43557</v>
      </c>
      <c r="G85" s="20">
        <v>43588</v>
      </c>
      <c r="H85" s="6" t="s">
        <v>580</v>
      </c>
    </row>
    <row r="86" spans="1:8" s="34" customFormat="1" ht="15.75" x14ac:dyDescent="0.25">
      <c r="A86" s="16">
        <v>21</v>
      </c>
      <c r="B86" s="17" t="s">
        <v>28</v>
      </c>
      <c r="C86" s="18" t="s">
        <v>436</v>
      </c>
      <c r="D86" s="71" t="s">
        <v>576</v>
      </c>
      <c r="E86" s="26">
        <v>301.45</v>
      </c>
      <c r="F86" s="20">
        <v>43557</v>
      </c>
      <c r="G86" s="20">
        <v>43559</v>
      </c>
      <c r="H86" s="6" t="s">
        <v>536</v>
      </c>
    </row>
    <row r="87" spans="1:8" s="34" customFormat="1" ht="15.75" x14ac:dyDescent="0.25">
      <c r="A87" s="16">
        <v>22</v>
      </c>
      <c r="B87" s="17" t="s">
        <v>28</v>
      </c>
      <c r="C87" s="18" t="s">
        <v>436</v>
      </c>
      <c r="D87" s="71" t="s">
        <v>577</v>
      </c>
      <c r="E87" s="26">
        <v>241.27</v>
      </c>
      <c r="F87" s="20">
        <v>43557</v>
      </c>
      <c r="G87" s="20">
        <v>43559</v>
      </c>
      <c r="H87" s="6" t="s">
        <v>536</v>
      </c>
    </row>
    <row r="88" spans="1:8" s="34" customFormat="1" ht="15.75" x14ac:dyDescent="0.25">
      <c r="A88" s="16">
        <v>23</v>
      </c>
      <c r="B88" s="17" t="s">
        <v>28</v>
      </c>
      <c r="C88" s="18" t="s">
        <v>436</v>
      </c>
      <c r="D88" s="71" t="s">
        <v>578</v>
      </c>
      <c r="E88" s="26">
        <v>191.38</v>
      </c>
      <c r="F88" s="20">
        <v>43558</v>
      </c>
      <c r="G88" s="20">
        <v>43559</v>
      </c>
      <c r="H88" s="6" t="s">
        <v>536</v>
      </c>
    </row>
    <row r="89" spans="1:8" s="34" customFormat="1" ht="15.75" x14ac:dyDescent="0.25">
      <c r="A89" s="16">
        <v>24</v>
      </c>
      <c r="B89" s="17" t="s">
        <v>28</v>
      </c>
      <c r="C89" s="18" t="s">
        <v>436</v>
      </c>
      <c r="D89" s="71" t="s">
        <v>579</v>
      </c>
      <c r="E89" s="26">
        <v>289.23</v>
      </c>
      <c r="F89" s="20">
        <v>43558</v>
      </c>
      <c r="G89" s="20">
        <v>43559</v>
      </c>
      <c r="H89" s="6" t="s">
        <v>536</v>
      </c>
    </row>
    <row r="90" spans="1:8" s="34" customFormat="1" ht="15.75" x14ac:dyDescent="0.25">
      <c r="A90" s="16">
        <v>25</v>
      </c>
      <c r="B90" s="17" t="s">
        <v>17</v>
      </c>
      <c r="C90" s="18" t="s">
        <v>27</v>
      </c>
      <c r="D90" s="71" t="s">
        <v>581</v>
      </c>
      <c r="E90" s="26">
        <v>495.6</v>
      </c>
      <c r="F90" s="20">
        <v>43560</v>
      </c>
      <c r="G90" s="20">
        <v>43585</v>
      </c>
      <c r="H90" s="6" t="s">
        <v>582</v>
      </c>
    </row>
    <row r="91" spans="1:8" s="34" customFormat="1" ht="15.75" x14ac:dyDescent="0.25">
      <c r="A91" s="16">
        <v>26</v>
      </c>
      <c r="B91" s="17" t="s">
        <v>18</v>
      </c>
      <c r="C91" s="18" t="s">
        <v>19</v>
      </c>
      <c r="D91" s="71" t="s">
        <v>585</v>
      </c>
      <c r="E91" s="26">
        <v>2063.3000000000002</v>
      </c>
      <c r="F91" s="20">
        <v>43564</v>
      </c>
      <c r="G91" s="20">
        <v>43564</v>
      </c>
      <c r="H91" s="6" t="s">
        <v>586</v>
      </c>
    </row>
    <row r="92" spans="1:8" s="34" customFormat="1" ht="15.75" x14ac:dyDescent="0.25">
      <c r="A92" s="16">
        <v>27</v>
      </c>
      <c r="B92" s="57" t="s">
        <v>189</v>
      </c>
      <c r="C92" s="18" t="s">
        <v>190</v>
      </c>
      <c r="D92" s="71" t="s">
        <v>600</v>
      </c>
      <c r="E92" s="26">
        <v>95.23</v>
      </c>
      <c r="F92" s="20">
        <v>43571</v>
      </c>
      <c r="G92" s="20">
        <v>43577</v>
      </c>
      <c r="H92" s="6" t="s">
        <v>602</v>
      </c>
    </row>
    <row r="93" spans="1:8" s="34" customFormat="1" ht="15.75" x14ac:dyDescent="0.25">
      <c r="A93" s="16">
        <v>28</v>
      </c>
      <c r="B93" s="17" t="s">
        <v>100</v>
      </c>
      <c r="C93" s="18" t="s">
        <v>474</v>
      </c>
      <c r="D93" s="71" t="s">
        <v>607</v>
      </c>
      <c r="E93" s="26">
        <v>16370.04</v>
      </c>
      <c r="F93" s="20">
        <v>43580</v>
      </c>
      <c r="G93" s="20">
        <v>43595</v>
      </c>
      <c r="H93" s="6" t="s">
        <v>608</v>
      </c>
    </row>
    <row r="94" spans="1:8" s="34" customFormat="1" ht="15.75" x14ac:dyDescent="0.25">
      <c r="A94" s="16">
        <v>29</v>
      </c>
      <c r="B94" s="17" t="s">
        <v>547</v>
      </c>
      <c r="C94" s="18" t="s">
        <v>548</v>
      </c>
      <c r="D94" s="71" t="s">
        <v>609</v>
      </c>
      <c r="E94" s="26">
        <v>375</v>
      </c>
      <c r="F94" s="20">
        <v>43581</v>
      </c>
      <c r="G94" s="20">
        <v>43594</v>
      </c>
      <c r="H94" s="6" t="s">
        <v>627</v>
      </c>
    </row>
    <row r="95" spans="1:8" s="34" customFormat="1" ht="15.75" x14ac:dyDescent="0.25">
      <c r="A95" s="16">
        <v>30</v>
      </c>
      <c r="B95" s="17" t="s">
        <v>547</v>
      </c>
      <c r="C95" s="18" t="s">
        <v>548</v>
      </c>
      <c r="D95" s="71" t="s">
        <v>609</v>
      </c>
      <c r="E95" s="26">
        <f>E94-161.35-42.94</f>
        <v>170.71</v>
      </c>
      <c r="F95" s="20">
        <v>43581</v>
      </c>
      <c r="G95" s="20">
        <v>43601</v>
      </c>
      <c r="H95" s="6"/>
    </row>
    <row r="96" spans="1:8" s="34" customFormat="1" ht="15.75" x14ac:dyDescent="0.25">
      <c r="A96" s="16">
        <v>31</v>
      </c>
      <c r="B96" s="17" t="s">
        <v>547</v>
      </c>
      <c r="C96" s="18" t="s">
        <v>548</v>
      </c>
      <c r="D96" s="71" t="s">
        <v>610</v>
      </c>
      <c r="E96" s="26">
        <v>3333.2</v>
      </c>
      <c r="F96" s="20">
        <v>43581</v>
      </c>
      <c r="G96" s="20">
        <v>43594</v>
      </c>
      <c r="H96" s="6" t="s">
        <v>627</v>
      </c>
    </row>
    <row r="97" spans="1:12" s="34" customFormat="1" ht="15.75" x14ac:dyDescent="0.25">
      <c r="A97" s="16">
        <v>32</v>
      </c>
      <c r="B97" s="17" t="s">
        <v>547</v>
      </c>
      <c r="C97" s="18" t="s">
        <v>548</v>
      </c>
      <c r="D97" s="71" t="s">
        <v>610</v>
      </c>
      <c r="E97" s="26">
        <f>E96-1434.16-381.65</f>
        <v>1517.3899999999999</v>
      </c>
      <c r="F97" s="20">
        <v>43581</v>
      </c>
      <c r="G97" s="20">
        <v>43601</v>
      </c>
      <c r="H97" s="6"/>
    </row>
    <row r="98" spans="1:12" s="34" customFormat="1" ht="15.75" x14ac:dyDescent="0.25">
      <c r="A98" s="16">
        <v>33</v>
      </c>
      <c r="B98" s="17" t="s">
        <v>18</v>
      </c>
      <c r="C98" s="18" t="s">
        <v>19</v>
      </c>
      <c r="D98" s="71" t="s">
        <v>618</v>
      </c>
      <c r="E98" s="26">
        <v>790.71</v>
      </c>
      <c r="F98" s="20">
        <v>43592</v>
      </c>
      <c r="G98" s="20">
        <v>43595</v>
      </c>
      <c r="H98" s="6" t="s">
        <v>619</v>
      </c>
    </row>
    <row r="99" spans="1:12" s="34" customFormat="1" ht="15.75" x14ac:dyDescent="0.25">
      <c r="A99" s="16">
        <v>34</v>
      </c>
      <c r="B99" s="17" t="s">
        <v>28</v>
      </c>
      <c r="C99" s="18" t="s">
        <v>436</v>
      </c>
      <c r="D99" s="71" t="s">
        <v>632</v>
      </c>
      <c r="E99" s="26">
        <v>67.150000000000006</v>
      </c>
      <c r="F99" s="20">
        <v>43607</v>
      </c>
      <c r="G99" s="20"/>
      <c r="H99" s="6" t="s">
        <v>633</v>
      </c>
    </row>
    <row r="100" spans="1:12" s="34" customFormat="1" ht="15.75" x14ac:dyDescent="0.25">
      <c r="A100" s="16">
        <v>35</v>
      </c>
      <c r="B100" s="17" t="s">
        <v>28</v>
      </c>
      <c r="C100" s="18" t="s">
        <v>436</v>
      </c>
      <c r="D100" s="71" t="s">
        <v>621</v>
      </c>
      <c r="E100" s="26">
        <v>223.51</v>
      </c>
      <c r="F100" s="20">
        <v>43599</v>
      </c>
      <c r="G100" s="20">
        <v>43605</v>
      </c>
      <c r="H100" s="6" t="s">
        <v>622</v>
      </c>
    </row>
    <row r="101" spans="1:12" s="34" customFormat="1" ht="15.75" x14ac:dyDescent="0.25">
      <c r="A101" s="16">
        <v>36</v>
      </c>
      <c r="B101" s="17" t="s">
        <v>28</v>
      </c>
      <c r="C101" s="18" t="s">
        <v>436</v>
      </c>
      <c r="D101" s="71" t="s">
        <v>623</v>
      </c>
      <c r="E101" s="26">
        <v>201.19</v>
      </c>
      <c r="F101" s="20">
        <v>43599</v>
      </c>
      <c r="G101" s="20">
        <v>43605</v>
      </c>
      <c r="H101" s="6" t="s">
        <v>622</v>
      </c>
    </row>
    <row r="102" spans="1:12" s="34" customFormat="1" ht="15.75" x14ac:dyDescent="0.25">
      <c r="A102" s="16">
        <v>37</v>
      </c>
      <c r="B102" s="17" t="s">
        <v>28</v>
      </c>
      <c r="C102" s="18" t="s">
        <v>436</v>
      </c>
      <c r="D102" s="71" t="s">
        <v>624</v>
      </c>
      <c r="E102" s="26">
        <v>220.84</v>
      </c>
      <c r="F102" s="20">
        <v>43599</v>
      </c>
      <c r="G102" s="20">
        <v>43605</v>
      </c>
      <c r="H102" s="6" t="s">
        <v>622</v>
      </c>
    </row>
    <row r="103" spans="1:12" s="34" customFormat="1" ht="15.75" x14ac:dyDescent="0.25">
      <c r="A103" s="16">
        <v>38</v>
      </c>
      <c r="B103" s="17" t="s">
        <v>28</v>
      </c>
      <c r="C103" s="18" t="s">
        <v>436</v>
      </c>
      <c r="D103" s="71" t="s">
        <v>625</v>
      </c>
      <c r="E103" s="26">
        <v>233.39</v>
      </c>
      <c r="F103" s="20">
        <v>43599</v>
      </c>
      <c r="G103" s="20">
        <v>43605</v>
      </c>
      <c r="H103" s="6" t="s">
        <v>622</v>
      </c>
    </row>
    <row r="104" spans="1:12" s="34" customFormat="1" ht="15.75" x14ac:dyDescent="0.25">
      <c r="A104" s="16">
        <v>39</v>
      </c>
      <c r="B104" s="57" t="s">
        <v>189</v>
      </c>
      <c r="C104" s="18" t="s">
        <v>190</v>
      </c>
      <c r="D104" s="71" t="s">
        <v>628</v>
      </c>
      <c r="E104" s="26">
        <v>36.380000000000003</v>
      </c>
      <c r="F104" s="20">
        <v>43605</v>
      </c>
      <c r="G104" s="20">
        <v>43606</v>
      </c>
      <c r="H104" s="6" t="s">
        <v>631</v>
      </c>
    </row>
    <row r="105" spans="1:12" s="34" customFormat="1" ht="15.75" x14ac:dyDescent="0.25">
      <c r="A105" s="16">
        <v>40</v>
      </c>
      <c r="B105" s="17" t="s">
        <v>17</v>
      </c>
      <c r="C105" s="18" t="s">
        <v>27</v>
      </c>
      <c r="D105" s="71" t="s">
        <v>629</v>
      </c>
      <c r="E105" s="26">
        <v>330.4</v>
      </c>
      <c r="F105" s="20">
        <v>43607</v>
      </c>
      <c r="G105" s="20"/>
      <c r="H105" s="6" t="s">
        <v>630</v>
      </c>
    </row>
    <row r="106" spans="1:12" s="34" customFormat="1" ht="15.75" x14ac:dyDescent="0.25">
      <c r="A106" s="303" t="s">
        <v>16</v>
      </c>
      <c r="B106" s="304"/>
      <c r="C106" s="8"/>
      <c r="D106" s="9"/>
      <c r="E106" s="24">
        <f>SUM(E66:E105)-E95-E97</f>
        <v>66930.929999999993</v>
      </c>
      <c r="F106" s="10"/>
      <c r="G106" s="6"/>
      <c r="H106" s="6"/>
    </row>
    <row r="107" spans="1:12" ht="15.75" thickBot="1" x14ac:dyDescent="0.3">
      <c r="A107" s="39"/>
      <c r="C107" s="41"/>
      <c r="D107" s="12"/>
      <c r="E107" s="27"/>
      <c r="F107" s="40"/>
      <c r="G107" s="40"/>
    </row>
    <row r="108" spans="1:12" ht="19.5" thickBot="1" x14ac:dyDescent="0.3">
      <c r="A108" s="299" t="s">
        <v>13</v>
      </c>
      <c r="B108" s="300"/>
      <c r="C108" s="300"/>
      <c r="D108" s="300"/>
      <c r="E108" s="300"/>
      <c r="F108" s="300"/>
      <c r="G108" s="300"/>
      <c r="H108" s="301"/>
      <c r="I108" s="37"/>
      <c r="J108" s="37"/>
      <c r="K108" s="37"/>
      <c r="L108" s="37"/>
    </row>
    <row r="109" spans="1:12" ht="28.5" x14ac:dyDescent="0.25">
      <c r="A109" s="28" t="s">
        <v>2</v>
      </c>
      <c r="B109" s="28" t="s">
        <v>3</v>
      </c>
      <c r="C109" s="29" t="s">
        <v>4</v>
      </c>
      <c r="D109" s="30" t="s">
        <v>0</v>
      </c>
      <c r="E109" s="31" t="s">
        <v>14</v>
      </c>
      <c r="F109" s="28" t="s">
        <v>597</v>
      </c>
      <c r="G109" s="28" t="s">
        <v>6</v>
      </c>
      <c r="H109" s="28" t="s">
        <v>7</v>
      </c>
    </row>
    <row r="110" spans="1:12" s="34" customFormat="1" ht="15.75" x14ac:dyDescent="0.25">
      <c r="A110" s="16">
        <v>1</v>
      </c>
      <c r="B110" s="17"/>
      <c r="C110" s="18"/>
      <c r="D110" s="16"/>
      <c r="E110" s="23"/>
      <c r="F110" s="20"/>
      <c r="G110" s="21"/>
      <c r="H110" s="6"/>
    </row>
    <row r="111" spans="1:12" s="34" customFormat="1" ht="15.75" x14ac:dyDescent="0.25">
      <c r="A111" s="17">
        <v>2</v>
      </c>
      <c r="B111" s="17"/>
      <c r="C111" s="18"/>
      <c r="D111" s="17"/>
      <c r="E111" s="52"/>
      <c r="F111" s="53"/>
      <c r="G111" s="53"/>
      <c r="H111" s="54"/>
    </row>
    <row r="112" spans="1:12" s="34" customFormat="1" ht="15.75" x14ac:dyDescent="0.25">
      <c r="A112" s="16">
        <v>3</v>
      </c>
      <c r="B112" s="17"/>
      <c r="C112" s="18"/>
      <c r="D112" s="56"/>
      <c r="E112" s="52"/>
      <c r="F112" s="53"/>
      <c r="G112" s="20"/>
      <c r="H112" s="54"/>
    </row>
    <row r="113" spans="1:12" s="34" customFormat="1" ht="15.75" x14ac:dyDescent="0.25">
      <c r="A113" s="303" t="s">
        <v>16</v>
      </c>
      <c r="B113" s="304"/>
      <c r="C113" s="8"/>
      <c r="D113" s="9"/>
      <c r="E113" s="24">
        <f>SUM(E110:E112)</f>
        <v>0</v>
      </c>
      <c r="F113" s="10"/>
      <c r="G113" s="6"/>
      <c r="H113" s="24"/>
    </row>
    <row r="114" spans="1:12" ht="15.75" thickBot="1" x14ac:dyDescent="0.3">
      <c r="C114" s="12"/>
      <c r="D114" s="12"/>
    </row>
    <row r="115" spans="1:12" ht="19.5" thickBot="1" x14ac:dyDescent="0.3">
      <c r="A115" s="299" t="s">
        <v>11</v>
      </c>
      <c r="B115" s="300"/>
      <c r="C115" s="300"/>
      <c r="D115" s="300"/>
      <c r="E115" s="300"/>
      <c r="F115" s="300"/>
      <c r="G115" s="300"/>
      <c r="H115" s="301"/>
      <c r="I115" s="37"/>
      <c r="J115" s="37"/>
      <c r="K115" s="37"/>
      <c r="L115" s="37"/>
    </row>
    <row r="116" spans="1:12" ht="28.5" x14ac:dyDescent="0.25">
      <c r="A116" s="28" t="s">
        <v>2</v>
      </c>
      <c r="B116" s="28" t="s">
        <v>3</v>
      </c>
      <c r="C116" s="29" t="s">
        <v>4</v>
      </c>
      <c r="D116" s="30" t="s">
        <v>0</v>
      </c>
      <c r="E116" s="31" t="s">
        <v>14</v>
      </c>
      <c r="F116" s="28" t="s">
        <v>597</v>
      </c>
      <c r="G116" s="28" t="s">
        <v>6</v>
      </c>
      <c r="H116" s="28" t="s">
        <v>7</v>
      </c>
    </row>
    <row r="117" spans="1:12" s="34" customFormat="1" ht="15.75" x14ac:dyDescent="0.25">
      <c r="A117" s="16">
        <v>1</v>
      </c>
      <c r="B117" s="57" t="s">
        <v>477</v>
      </c>
      <c r="C117" s="18" t="s">
        <v>478</v>
      </c>
      <c r="D117" s="47">
        <v>143917</v>
      </c>
      <c r="E117" s="52">
        <v>10380</v>
      </c>
      <c r="F117" s="53">
        <v>43497</v>
      </c>
      <c r="G117" s="20">
        <v>43516</v>
      </c>
      <c r="H117" s="6"/>
    </row>
    <row r="118" spans="1:12" s="34" customFormat="1" ht="15.75" x14ac:dyDescent="0.25">
      <c r="A118" s="16">
        <v>2</v>
      </c>
      <c r="B118" s="57" t="s">
        <v>477</v>
      </c>
      <c r="C118" s="18" t="s">
        <v>478</v>
      </c>
      <c r="D118" s="47">
        <v>143917</v>
      </c>
      <c r="E118" s="52">
        <v>3925.21</v>
      </c>
      <c r="F118" s="53">
        <v>43497</v>
      </c>
      <c r="G118" s="20">
        <v>43535</v>
      </c>
      <c r="H118" s="6"/>
    </row>
    <row r="119" spans="1:12" s="34" customFormat="1" ht="15.75" x14ac:dyDescent="0.25">
      <c r="A119" s="16">
        <v>3</v>
      </c>
      <c r="B119" s="57" t="s">
        <v>454</v>
      </c>
      <c r="C119" s="18" t="s">
        <v>455</v>
      </c>
      <c r="D119" s="47">
        <v>11783</v>
      </c>
      <c r="E119" s="52">
        <v>1333.35</v>
      </c>
      <c r="F119" s="53">
        <v>43497</v>
      </c>
      <c r="G119" s="20">
        <v>43535</v>
      </c>
      <c r="H119" s="6"/>
    </row>
    <row r="120" spans="1:12" s="34" customFormat="1" ht="15.75" x14ac:dyDescent="0.25">
      <c r="A120" s="16">
        <v>4</v>
      </c>
      <c r="B120" s="57" t="s">
        <v>479</v>
      </c>
      <c r="C120" s="18" t="s">
        <v>480</v>
      </c>
      <c r="D120" s="47">
        <v>543</v>
      </c>
      <c r="E120" s="52">
        <v>920</v>
      </c>
      <c r="F120" s="53">
        <v>43497</v>
      </c>
      <c r="G120" s="20">
        <v>43535</v>
      </c>
      <c r="H120" s="6"/>
    </row>
    <row r="121" spans="1:12" s="34" customFormat="1" ht="15.75" x14ac:dyDescent="0.25">
      <c r="A121" s="16">
        <v>5</v>
      </c>
      <c r="B121" s="57" t="s">
        <v>481</v>
      </c>
      <c r="C121" s="18" t="s">
        <v>482</v>
      </c>
      <c r="D121" s="47">
        <v>1128</v>
      </c>
      <c r="E121" s="52">
        <v>410</v>
      </c>
      <c r="F121" s="53">
        <v>43497</v>
      </c>
      <c r="G121" s="20">
        <v>43535</v>
      </c>
      <c r="H121" s="6"/>
    </row>
    <row r="122" spans="1:12" s="34" customFormat="1" ht="15.75" x14ac:dyDescent="0.25">
      <c r="A122" s="16">
        <v>6</v>
      </c>
      <c r="B122" s="57" t="s">
        <v>483</v>
      </c>
      <c r="C122" s="18" t="s">
        <v>484</v>
      </c>
      <c r="D122" s="47">
        <v>17535</v>
      </c>
      <c r="E122" s="52">
        <v>1550.87</v>
      </c>
      <c r="F122" s="53">
        <v>43497</v>
      </c>
      <c r="G122" s="20">
        <v>43535</v>
      </c>
      <c r="H122" s="6"/>
    </row>
    <row r="123" spans="1:12" s="34" customFormat="1" ht="15.75" x14ac:dyDescent="0.25">
      <c r="A123" s="16">
        <v>7</v>
      </c>
      <c r="B123" s="57" t="s">
        <v>142</v>
      </c>
      <c r="C123" s="18" t="s">
        <v>485</v>
      </c>
      <c r="D123" s="47">
        <v>1454</v>
      </c>
      <c r="E123" s="52">
        <v>1250</v>
      </c>
      <c r="F123" s="53">
        <v>43497</v>
      </c>
      <c r="G123" s="20">
        <v>43502</v>
      </c>
      <c r="H123" s="6"/>
    </row>
    <row r="124" spans="1:12" s="34" customFormat="1" ht="15.75" x14ac:dyDescent="0.25">
      <c r="A124" s="16">
        <v>8</v>
      </c>
      <c r="B124" s="57" t="s">
        <v>208</v>
      </c>
      <c r="C124" s="18" t="s">
        <v>209</v>
      </c>
      <c r="D124" s="47">
        <v>10147</v>
      </c>
      <c r="E124" s="52">
        <v>130</v>
      </c>
      <c r="F124" s="53">
        <v>43497</v>
      </c>
      <c r="G124" s="20">
        <v>43549</v>
      </c>
      <c r="H124" s="6"/>
    </row>
    <row r="125" spans="1:12" s="34" customFormat="1" ht="15.75" x14ac:dyDescent="0.25">
      <c r="A125" s="16">
        <v>9</v>
      </c>
      <c r="B125" s="57" t="s">
        <v>486</v>
      </c>
      <c r="C125" s="18" t="s">
        <v>487</v>
      </c>
      <c r="D125" s="47">
        <v>7388</v>
      </c>
      <c r="E125" s="52">
        <v>977</v>
      </c>
      <c r="F125" s="53">
        <v>43497</v>
      </c>
      <c r="G125" s="20">
        <v>43549</v>
      </c>
      <c r="H125" s="6"/>
    </row>
    <row r="126" spans="1:12" s="34" customFormat="1" ht="15.75" x14ac:dyDescent="0.25">
      <c r="A126" s="16">
        <v>10</v>
      </c>
      <c r="B126" s="57" t="s">
        <v>20</v>
      </c>
      <c r="C126" s="18" t="s">
        <v>25</v>
      </c>
      <c r="D126" s="47">
        <v>1.0002048095420099E+17</v>
      </c>
      <c r="E126" s="52">
        <v>940.1</v>
      </c>
      <c r="F126" s="53">
        <v>43500</v>
      </c>
      <c r="G126" s="20">
        <v>43503</v>
      </c>
      <c r="H126" s="6"/>
    </row>
    <row r="127" spans="1:12" s="34" customFormat="1" ht="15.75" x14ac:dyDescent="0.25">
      <c r="A127" s="16">
        <v>11</v>
      </c>
      <c r="B127" s="57" t="s">
        <v>495</v>
      </c>
      <c r="C127" s="18" t="s">
        <v>496</v>
      </c>
      <c r="D127" s="47">
        <v>138</v>
      </c>
      <c r="E127" s="52">
        <v>1040.3</v>
      </c>
      <c r="F127" s="53">
        <v>43507</v>
      </c>
      <c r="G127" s="20">
        <v>43535</v>
      </c>
      <c r="H127" s="6"/>
    </row>
    <row r="128" spans="1:12" s="34" customFormat="1" ht="15.75" x14ac:dyDescent="0.25">
      <c r="A128" s="16">
        <v>12</v>
      </c>
      <c r="B128" s="57" t="s">
        <v>497</v>
      </c>
      <c r="C128" s="18" t="s">
        <v>498</v>
      </c>
      <c r="D128" s="47">
        <v>60</v>
      </c>
      <c r="E128" s="52">
        <v>1159</v>
      </c>
      <c r="F128" s="53">
        <v>43507</v>
      </c>
      <c r="G128" s="20">
        <v>43535</v>
      </c>
      <c r="H128" s="6"/>
    </row>
    <row r="129" spans="1:8" s="34" customFormat="1" ht="15.75" x14ac:dyDescent="0.25">
      <c r="A129" s="16">
        <v>13</v>
      </c>
      <c r="B129" s="57" t="s">
        <v>499</v>
      </c>
      <c r="C129" s="18" t="s">
        <v>500</v>
      </c>
      <c r="D129" s="47">
        <v>6618</v>
      </c>
      <c r="E129" s="52">
        <v>974.94</v>
      </c>
      <c r="F129" s="53">
        <v>43507</v>
      </c>
      <c r="G129" s="20">
        <v>43535</v>
      </c>
      <c r="H129" s="6"/>
    </row>
    <row r="130" spans="1:8" s="34" customFormat="1" ht="15.75" x14ac:dyDescent="0.25">
      <c r="A130" s="16">
        <v>14</v>
      </c>
      <c r="B130" s="57" t="s">
        <v>501</v>
      </c>
      <c r="C130" s="18" t="s">
        <v>502</v>
      </c>
      <c r="D130" s="47">
        <v>29</v>
      </c>
      <c r="E130" s="52">
        <v>266.38</v>
      </c>
      <c r="F130" s="53">
        <v>43507</v>
      </c>
      <c r="G130" s="20">
        <v>43549</v>
      </c>
      <c r="H130" s="6"/>
    </row>
    <row r="131" spans="1:8" s="34" customFormat="1" ht="15.75" x14ac:dyDescent="0.25">
      <c r="A131" s="16">
        <v>15</v>
      </c>
      <c r="B131" s="57" t="s">
        <v>503</v>
      </c>
      <c r="C131" s="18" t="s">
        <v>504</v>
      </c>
      <c r="D131" s="47">
        <v>3528</v>
      </c>
      <c r="E131" s="52">
        <v>852.85</v>
      </c>
      <c r="F131" s="53">
        <v>43507</v>
      </c>
      <c r="G131" s="20">
        <v>43549</v>
      </c>
      <c r="H131" s="6"/>
    </row>
    <row r="132" spans="1:8" s="34" customFormat="1" ht="15.75" x14ac:dyDescent="0.25">
      <c r="A132" s="16">
        <v>16</v>
      </c>
      <c r="B132" s="57" t="s">
        <v>43</v>
      </c>
      <c r="C132" s="18" t="s">
        <v>505</v>
      </c>
      <c r="D132" s="47">
        <v>17741</v>
      </c>
      <c r="E132" s="52">
        <v>468.82</v>
      </c>
      <c r="F132" s="53">
        <v>43508</v>
      </c>
      <c r="G132" s="20">
        <v>43535</v>
      </c>
      <c r="H132" s="6"/>
    </row>
    <row r="133" spans="1:8" s="34" customFormat="1" ht="15.75" x14ac:dyDescent="0.25">
      <c r="A133" s="16">
        <v>17</v>
      </c>
      <c r="B133" s="57" t="s">
        <v>89</v>
      </c>
      <c r="C133" s="18" t="s">
        <v>506</v>
      </c>
      <c r="D133" s="47">
        <v>1289</v>
      </c>
      <c r="E133" s="52">
        <v>6000</v>
      </c>
      <c r="F133" s="53">
        <v>43508</v>
      </c>
      <c r="G133" s="20">
        <v>43535</v>
      </c>
      <c r="H133" s="6"/>
    </row>
    <row r="134" spans="1:8" s="34" customFormat="1" ht="15.75" x14ac:dyDescent="0.25">
      <c r="A134" s="16">
        <v>18</v>
      </c>
      <c r="B134" s="57" t="s">
        <v>385</v>
      </c>
      <c r="C134" s="18" t="s">
        <v>507</v>
      </c>
      <c r="D134" s="47">
        <v>1036</v>
      </c>
      <c r="E134" s="52">
        <v>81.98</v>
      </c>
      <c r="F134" s="53">
        <v>43511</v>
      </c>
      <c r="G134" s="20">
        <v>43535</v>
      </c>
      <c r="H134" s="6"/>
    </row>
    <row r="135" spans="1:8" s="34" customFormat="1" ht="15.75" x14ac:dyDescent="0.25">
      <c r="A135" s="16">
        <v>19</v>
      </c>
      <c r="B135" s="57" t="s">
        <v>216</v>
      </c>
      <c r="C135" s="18" t="s">
        <v>508</v>
      </c>
      <c r="D135" s="47">
        <v>3044</v>
      </c>
      <c r="E135" s="52">
        <v>54</v>
      </c>
      <c r="F135" s="53">
        <v>43514</v>
      </c>
      <c r="G135" s="20">
        <v>43549</v>
      </c>
      <c r="H135" s="6"/>
    </row>
    <row r="136" spans="1:8" s="34" customFormat="1" ht="15.75" x14ac:dyDescent="0.25">
      <c r="A136" s="16">
        <v>20</v>
      </c>
      <c r="B136" s="57" t="s">
        <v>509</v>
      </c>
      <c r="C136" s="18" t="s">
        <v>510</v>
      </c>
      <c r="D136" s="47">
        <v>1738</v>
      </c>
      <c r="E136" s="52">
        <v>246</v>
      </c>
      <c r="F136" s="53">
        <v>43514</v>
      </c>
      <c r="G136" s="20">
        <v>43549</v>
      </c>
      <c r="H136" s="6"/>
    </row>
    <row r="137" spans="1:8" s="34" customFormat="1" ht="15.75" x14ac:dyDescent="0.25">
      <c r="A137" s="16">
        <v>21</v>
      </c>
      <c r="B137" s="57" t="s">
        <v>511</v>
      </c>
      <c r="C137" s="18" t="s">
        <v>512</v>
      </c>
      <c r="D137" s="47">
        <v>5325</v>
      </c>
      <c r="E137" s="52">
        <v>6592.75</v>
      </c>
      <c r="F137" s="53">
        <v>43514</v>
      </c>
      <c r="G137" s="20">
        <v>43549</v>
      </c>
      <c r="H137" s="6"/>
    </row>
    <row r="138" spans="1:8" s="34" customFormat="1" ht="15.75" x14ac:dyDescent="0.25">
      <c r="A138" s="16">
        <v>22</v>
      </c>
      <c r="B138" s="57" t="s">
        <v>223</v>
      </c>
      <c r="C138" s="18" t="s">
        <v>516</v>
      </c>
      <c r="D138" s="47">
        <v>1444</v>
      </c>
      <c r="E138" s="52">
        <v>776</v>
      </c>
      <c r="F138" s="53">
        <v>43523</v>
      </c>
      <c r="G138" s="20">
        <v>43535</v>
      </c>
      <c r="H138" s="6"/>
    </row>
    <row r="139" spans="1:8" s="34" customFormat="1" ht="15.75" x14ac:dyDescent="0.25">
      <c r="A139" s="16">
        <v>23</v>
      </c>
      <c r="B139" s="57" t="s">
        <v>517</v>
      </c>
      <c r="C139" s="18" t="s">
        <v>518</v>
      </c>
      <c r="D139" s="47">
        <v>794</v>
      </c>
      <c r="E139" s="52">
        <v>1370</v>
      </c>
      <c r="F139" s="53">
        <v>43523</v>
      </c>
      <c r="G139" s="20">
        <v>43549</v>
      </c>
      <c r="H139" s="6"/>
    </row>
    <row r="140" spans="1:8" s="34" customFormat="1" ht="15.75" x14ac:dyDescent="0.25">
      <c r="A140" s="16">
        <v>24</v>
      </c>
      <c r="B140" s="57" t="s">
        <v>519</v>
      </c>
      <c r="C140" s="18" t="s">
        <v>520</v>
      </c>
      <c r="D140" s="47">
        <v>2506</v>
      </c>
      <c r="E140" s="52">
        <v>2243.27</v>
      </c>
      <c r="F140" s="53">
        <v>43523</v>
      </c>
      <c r="G140" s="20">
        <v>43549</v>
      </c>
      <c r="H140" s="6"/>
    </row>
    <row r="141" spans="1:8" s="34" customFormat="1" ht="15.75" x14ac:dyDescent="0.25">
      <c r="A141" s="16">
        <v>25</v>
      </c>
      <c r="B141" s="57" t="s">
        <v>521</v>
      </c>
      <c r="C141" s="18" t="s">
        <v>522</v>
      </c>
      <c r="D141" s="47">
        <v>21077</v>
      </c>
      <c r="E141" s="52">
        <v>2941.5</v>
      </c>
      <c r="F141" s="53">
        <v>43523</v>
      </c>
      <c r="G141" s="20">
        <v>43549</v>
      </c>
      <c r="H141" s="6"/>
    </row>
    <row r="142" spans="1:8" s="34" customFormat="1" ht="15.75" x14ac:dyDescent="0.25">
      <c r="A142" s="16">
        <v>26</v>
      </c>
      <c r="B142" s="57" t="s">
        <v>523</v>
      </c>
      <c r="C142" s="18" t="s">
        <v>524</v>
      </c>
      <c r="D142" s="47">
        <v>1519</v>
      </c>
      <c r="E142" s="52">
        <v>4177.26</v>
      </c>
      <c r="F142" s="53">
        <v>43523</v>
      </c>
      <c r="G142" s="20">
        <v>43549</v>
      </c>
      <c r="H142" s="6"/>
    </row>
    <row r="143" spans="1:8" s="34" customFormat="1" ht="15.75" x14ac:dyDescent="0.25">
      <c r="A143" s="16">
        <v>27</v>
      </c>
      <c r="B143" s="57" t="s">
        <v>525</v>
      </c>
      <c r="C143" s="18" t="s">
        <v>526</v>
      </c>
      <c r="D143" s="47">
        <v>3540</v>
      </c>
      <c r="E143" s="52">
        <v>3564</v>
      </c>
      <c r="F143" s="53">
        <v>43523</v>
      </c>
      <c r="G143" s="20">
        <v>43559</v>
      </c>
      <c r="H143" s="6"/>
    </row>
    <row r="144" spans="1:8" s="34" customFormat="1" ht="15.75" x14ac:dyDescent="0.25">
      <c r="A144" s="16">
        <v>28</v>
      </c>
      <c r="B144" s="57" t="s">
        <v>76</v>
      </c>
      <c r="C144" s="18" t="s">
        <v>527</v>
      </c>
      <c r="D144" s="47">
        <v>2158</v>
      </c>
      <c r="E144" s="52">
        <v>937.04</v>
      </c>
      <c r="F144" s="53">
        <v>43524</v>
      </c>
      <c r="G144" s="20">
        <v>43559</v>
      </c>
      <c r="H144" s="6"/>
    </row>
    <row r="145" spans="1:8" s="34" customFormat="1" ht="15.75" x14ac:dyDescent="0.25">
      <c r="A145" s="16">
        <v>29</v>
      </c>
      <c r="B145" s="57" t="s">
        <v>528</v>
      </c>
      <c r="C145" s="18" t="s">
        <v>529</v>
      </c>
      <c r="D145" s="47">
        <v>2723</v>
      </c>
      <c r="E145" s="52">
        <v>2140</v>
      </c>
      <c r="F145" s="53">
        <v>43524</v>
      </c>
      <c r="G145" s="20">
        <v>43549</v>
      </c>
      <c r="H145" s="6"/>
    </row>
    <row r="146" spans="1:8" s="34" customFormat="1" ht="15.75" x14ac:dyDescent="0.25">
      <c r="A146" s="16">
        <v>30</v>
      </c>
      <c r="B146" s="57" t="s">
        <v>20</v>
      </c>
      <c r="C146" s="18" t="s">
        <v>25</v>
      </c>
      <c r="D146" s="47">
        <v>1.0002048095420099E+17</v>
      </c>
      <c r="E146" s="52">
        <v>1720.64</v>
      </c>
      <c r="F146" s="53">
        <v>43531</v>
      </c>
      <c r="G146" s="20">
        <v>43538</v>
      </c>
      <c r="H146" s="6"/>
    </row>
    <row r="147" spans="1:8" s="34" customFormat="1" ht="15.75" x14ac:dyDescent="0.25">
      <c r="A147" s="16">
        <v>31</v>
      </c>
      <c r="B147" s="57" t="s">
        <v>537</v>
      </c>
      <c r="C147" s="18" t="s">
        <v>538</v>
      </c>
      <c r="D147" s="47">
        <v>3505</v>
      </c>
      <c r="E147" s="52">
        <v>2663</v>
      </c>
      <c r="F147" s="53">
        <v>43531</v>
      </c>
      <c r="G147" s="20">
        <v>43549</v>
      </c>
      <c r="H147" s="6"/>
    </row>
    <row r="148" spans="1:8" s="34" customFormat="1" ht="15.75" x14ac:dyDescent="0.25">
      <c r="A148" s="16">
        <v>32</v>
      </c>
      <c r="B148" s="57" t="s">
        <v>539</v>
      </c>
      <c r="C148" s="18" t="s">
        <v>540</v>
      </c>
      <c r="D148" s="47">
        <v>462</v>
      </c>
      <c r="E148" s="52">
        <v>1512.6</v>
      </c>
      <c r="F148" s="53">
        <v>43531</v>
      </c>
      <c r="G148" s="20">
        <v>43549</v>
      </c>
      <c r="H148" s="6"/>
    </row>
    <row r="149" spans="1:8" s="34" customFormat="1" ht="15.75" x14ac:dyDescent="0.25">
      <c r="A149" s="16">
        <v>33</v>
      </c>
      <c r="B149" s="57" t="s">
        <v>385</v>
      </c>
      <c r="C149" s="18" t="s">
        <v>507</v>
      </c>
      <c r="D149" s="47">
        <v>994</v>
      </c>
      <c r="E149" s="52">
        <v>966.65</v>
      </c>
      <c r="F149" s="53">
        <v>43542</v>
      </c>
      <c r="G149" s="20">
        <v>43558</v>
      </c>
      <c r="H149" s="6" t="s">
        <v>627</v>
      </c>
    </row>
    <row r="150" spans="1:8" s="34" customFormat="1" ht="15.75" x14ac:dyDescent="0.25">
      <c r="A150" s="16">
        <v>34</v>
      </c>
      <c r="B150" s="57" t="s">
        <v>385</v>
      </c>
      <c r="C150" s="18" t="s">
        <v>507</v>
      </c>
      <c r="D150" s="47">
        <v>994</v>
      </c>
      <c r="E150" s="52">
        <f>E149-310.43</f>
        <v>656.22</v>
      </c>
      <c r="F150" s="53">
        <v>43542</v>
      </c>
      <c r="G150" s="20">
        <v>43577</v>
      </c>
      <c r="H150" s="6"/>
    </row>
    <row r="151" spans="1:8" s="34" customFormat="1" ht="15.75" x14ac:dyDescent="0.25">
      <c r="A151" s="16">
        <v>35</v>
      </c>
      <c r="B151" s="57" t="s">
        <v>385</v>
      </c>
      <c r="C151" s="18" t="s">
        <v>507</v>
      </c>
      <c r="D151" s="47">
        <v>1008</v>
      </c>
      <c r="E151" s="52">
        <v>360.8</v>
      </c>
      <c r="F151" s="53">
        <v>43544</v>
      </c>
      <c r="G151" s="20">
        <v>43559</v>
      </c>
      <c r="H151" s="6"/>
    </row>
    <row r="152" spans="1:8" s="34" customFormat="1" ht="15.75" x14ac:dyDescent="0.25">
      <c r="A152" s="16">
        <v>36</v>
      </c>
      <c r="B152" s="57" t="s">
        <v>241</v>
      </c>
      <c r="C152" s="18" t="s">
        <v>551</v>
      </c>
      <c r="D152" s="47">
        <v>1678</v>
      </c>
      <c r="E152" s="52">
        <v>803.76</v>
      </c>
      <c r="F152" s="53">
        <v>43550</v>
      </c>
      <c r="G152" s="20">
        <v>43559</v>
      </c>
      <c r="H152" s="6"/>
    </row>
    <row r="153" spans="1:8" s="34" customFormat="1" ht="15.75" x14ac:dyDescent="0.25">
      <c r="A153" s="16">
        <v>37</v>
      </c>
      <c r="B153" s="57" t="s">
        <v>552</v>
      </c>
      <c r="C153" s="18" t="s">
        <v>553</v>
      </c>
      <c r="D153" s="47">
        <v>834</v>
      </c>
      <c r="E153" s="52">
        <v>229.8</v>
      </c>
      <c r="F153" s="53">
        <v>43550</v>
      </c>
      <c r="G153" s="20">
        <v>43559</v>
      </c>
      <c r="H153" s="6"/>
    </row>
    <row r="154" spans="1:8" s="34" customFormat="1" ht="15.75" x14ac:dyDescent="0.25">
      <c r="A154" s="16">
        <v>38</v>
      </c>
      <c r="B154" s="57" t="s">
        <v>554</v>
      </c>
      <c r="C154" s="18" t="s">
        <v>555</v>
      </c>
      <c r="D154" s="47" t="s">
        <v>556</v>
      </c>
      <c r="E154" s="52">
        <v>16.149999999999999</v>
      </c>
      <c r="F154" s="53">
        <v>43550</v>
      </c>
      <c r="G154" s="20">
        <v>43552</v>
      </c>
      <c r="H154" s="6" t="s">
        <v>589</v>
      </c>
    </row>
    <row r="155" spans="1:8" s="34" customFormat="1" ht="15.75" x14ac:dyDescent="0.25">
      <c r="A155" s="16">
        <v>39</v>
      </c>
      <c r="B155" s="57" t="s">
        <v>554</v>
      </c>
      <c r="C155" s="18" t="s">
        <v>555</v>
      </c>
      <c r="D155" s="47" t="s">
        <v>557</v>
      </c>
      <c r="E155" s="52">
        <v>16.71</v>
      </c>
      <c r="F155" s="53">
        <v>43550</v>
      </c>
      <c r="G155" s="20">
        <v>43552</v>
      </c>
      <c r="H155" s="6" t="s">
        <v>589</v>
      </c>
    </row>
    <row r="156" spans="1:8" s="34" customFormat="1" ht="15.75" x14ac:dyDescent="0.25">
      <c r="A156" s="16">
        <v>40</v>
      </c>
      <c r="B156" s="57" t="s">
        <v>554</v>
      </c>
      <c r="C156" s="18" t="s">
        <v>555</v>
      </c>
      <c r="D156" s="47" t="s">
        <v>558</v>
      </c>
      <c r="E156" s="52">
        <v>16.149999999999999</v>
      </c>
      <c r="F156" s="53">
        <v>43550</v>
      </c>
      <c r="G156" s="20">
        <v>43570</v>
      </c>
      <c r="H156" s="6" t="s">
        <v>587</v>
      </c>
    </row>
    <row r="157" spans="1:8" s="34" customFormat="1" ht="15.75" x14ac:dyDescent="0.25">
      <c r="A157" s="16">
        <v>41</v>
      </c>
      <c r="B157" s="57" t="s">
        <v>554</v>
      </c>
      <c r="C157" s="18" t="s">
        <v>555</v>
      </c>
      <c r="D157" s="47" t="s">
        <v>559</v>
      </c>
      <c r="E157" s="52">
        <v>24.99</v>
      </c>
      <c r="F157" s="53">
        <v>43536</v>
      </c>
      <c r="G157" s="20">
        <v>43552</v>
      </c>
      <c r="H157" s="6" t="s">
        <v>589</v>
      </c>
    </row>
    <row r="158" spans="1:8" s="34" customFormat="1" ht="15.75" x14ac:dyDescent="0.25">
      <c r="A158" s="16">
        <v>42</v>
      </c>
      <c r="B158" s="57" t="s">
        <v>554</v>
      </c>
      <c r="C158" s="18" t="s">
        <v>555</v>
      </c>
      <c r="D158" s="47" t="s">
        <v>560</v>
      </c>
      <c r="E158" s="52">
        <v>16.149999999999999</v>
      </c>
      <c r="F158" s="53">
        <v>43550</v>
      </c>
      <c r="G158" s="20">
        <v>43556</v>
      </c>
      <c r="H158" s="6" t="s">
        <v>590</v>
      </c>
    </row>
    <row r="159" spans="1:8" s="34" customFormat="1" ht="15.75" x14ac:dyDescent="0.25">
      <c r="A159" s="16">
        <v>43</v>
      </c>
      <c r="B159" s="57" t="s">
        <v>554</v>
      </c>
      <c r="C159" s="18" t="s">
        <v>555</v>
      </c>
      <c r="D159" s="47" t="s">
        <v>561</v>
      </c>
      <c r="E159" s="52">
        <v>16.149999999999999</v>
      </c>
      <c r="F159" s="53">
        <v>43550</v>
      </c>
      <c r="G159" s="20">
        <v>43567</v>
      </c>
      <c r="H159" s="6" t="s">
        <v>593</v>
      </c>
    </row>
    <row r="160" spans="1:8" s="34" customFormat="1" ht="15.75" x14ac:dyDescent="0.25">
      <c r="A160" s="16">
        <v>44</v>
      </c>
      <c r="B160" s="57" t="s">
        <v>568</v>
      </c>
      <c r="C160" s="18" t="s">
        <v>555</v>
      </c>
      <c r="D160" s="47" t="s">
        <v>569</v>
      </c>
      <c r="E160" s="52">
        <v>24.99</v>
      </c>
      <c r="F160" s="53">
        <v>43553</v>
      </c>
      <c r="G160" s="20">
        <v>43553</v>
      </c>
      <c r="H160" s="6" t="s">
        <v>591</v>
      </c>
    </row>
    <row r="161" spans="1:8" s="34" customFormat="1" ht="15.75" x14ac:dyDescent="0.25">
      <c r="A161" s="16">
        <v>45</v>
      </c>
      <c r="B161" s="57" t="s">
        <v>570</v>
      </c>
      <c r="C161" s="18" t="s">
        <v>571</v>
      </c>
      <c r="D161" s="47" t="s">
        <v>572</v>
      </c>
      <c r="E161" s="52">
        <v>85.96</v>
      </c>
      <c r="F161" s="53">
        <v>43557</v>
      </c>
      <c r="G161" s="20">
        <v>43577</v>
      </c>
      <c r="H161" s="6" t="s">
        <v>592</v>
      </c>
    </row>
    <row r="162" spans="1:8" s="34" customFormat="1" ht="15.75" x14ac:dyDescent="0.25">
      <c r="A162" s="16">
        <v>46</v>
      </c>
      <c r="B162" s="57" t="s">
        <v>20</v>
      </c>
      <c r="C162" s="18" t="s">
        <v>25</v>
      </c>
      <c r="D162" s="9" t="s">
        <v>574</v>
      </c>
      <c r="E162" s="52">
        <v>1956.43</v>
      </c>
      <c r="F162" s="53">
        <v>43557</v>
      </c>
      <c r="G162" s="20">
        <v>43567</v>
      </c>
      <c r="H162" s="6" t="s">
        <v>603</v>
      </c>
    </row>
    <row r="163" spans="1:8" s="34" customFormat="1" ht="15.75" x14ac:dyDescent="0.25">
      <c r="A163" s="16">
        <v>47</v>
      </c>
      <c r="B163" s="57" t="s">
        <v>583</v>
      </c>
      <c r="C163" s="18" t="s">
        <v>584</v>
      </c>
      <c r="D163" s="47">
        <v>305</v>
      </c>
      <c r="E163" s="52">
        <v>13989.99</v>
      </c>
      <c r="F163" s="53">
        <v>43560</v>
      </c>
      <c r="G163" s="20">
        <v>43599</v>
      </c>
      <c r="H163" s="6" t="s">
        <v>627</v>
      </c>
    </row>
    <row r="164" spans="1:8" s="34" customFormat="1" ht="15.75" x14ac:dyDescent="0.25">
      <c r="A164" s="16">
        <v>48</v>
      </c>
      <c r="B164" s="57" t="s">
        <v>583</v>
      </c>
      <c r="C164" s="18" t="s">
        <v>584</v>
      </c>
      <c r="D164" s="47">
        <v>305</v>
      </c>
      <c r="E164" s="52">
        <f>E163-6240</f>
        <v>7749.99</v>
      </c>
      <c r="F164" s="53">
        <v>43560</v>
      </c>
      <c r="G164" s="20">
        <v>43601</v>
      </c>
      <c r="H164" s="6" t="s">
        <v>627</v>
      </c>
    </row>
    <row r="165" spans="1:8" s="34" customFormat="1" ht="15.75" x14ac:dyDescent="0.25">
      <c r="A165" s="16">
        <v>49</v>
      </c>
      <c r="B165" s="57" t="s">
        <v>583</v>
      </c>
      <c r="C165" s="18" t="s">
        <v>584</v>
      </c>
      <c r="D165" s="47">
        <v>305</v>
      </c>
      <c r="E165" s="52">
        <f>E164-6114.74</f>
        <v>1635.25</v>
      </c>
      <c r="F165" s="53">
        <v>43560</v>
      </c>
      <c r="G165" s="20"/>
      <c r="H165" s="6" t="s">
        <v>468</v>
      </c>
    </row>
    <row r="166" spans="1:8" s="34" customFormat="1" ht="15.75" x14ac:dyDescent="0.25">
      <c r="A166" s="16">
        <v>50</v>
      </c>
      <c r="B166" s="57" t="s">
        <v>168</v>
      </c>
      <c r="C166" s="18" t="s">
        <v>596</v>
      </c>
      <c r="D166" s="47">
        <v>1335</v>
      </c>
      <c r="E166" s="52">
        <v>5618.1</v>
      </c>
      <c r="F166" s="53">
        <v>43571</v>
      </c>
      <c r="G166" s="20">
        <v>43594</v>
      </c>
      <c r="H166" s="6" t="s">
        <v>627</v>
      </c>
    </row>
    <row r="167" spans="1:8" s="34" customFormat="1" ht="15.75" x14ac:dyDescent="0.25">
      <c r="A167" s="16">
        <v>51</v>
      </c>
      <c r="B167" s="57" t="s">
        <v>168</v>
      </c>
      <c r="C167" s="18" t="s">
        <v>596</v>
      </c>
      <c r="D167" s="47">
        <v>1335</v>
      </c>
      <c r="E167" s="52">
        <f>E166-2729.62</f>
        <v>2888.4800000000005</v>
      </c>
      <c r="F167" s="53">
        <v>43571</v>
      </c>
      <c r="G167" s="20">
        <v>43601</v>
      </c>
      <c r="H167" s="6"/>
    </row>
    <row r="168" spans="1:8" s="34" customFormat="1" ht="15.75" x14ac:dyDescent="0.25">
      <c r="A168" s="16">
        <v>52</v>
      </c>
      <c r="B168" s="57" t="s">
        <v>53</v>
      </c>
      <c r="C168" s="18" t="s">
        <v>601</v>
      </c>
      <c r="D168" s="47">
        <v>6535</v>
      </c>
      <c r="E168" s="52">
        <v>948.98</v>
      </c>
      <c r="F168" s="53">
        <v>43578</v>
      </c>
      <c r="G168" s="20">
        <v>43594</v>
      </c>
      <c r="H168" s="6"/>
    </row>
    <row r="169" spans="1:8" s="34" customFormat="1" ht="15.75" x14ac:dyDescent="0.25">
      <c r="A169" s="16">
        <v>53</v>
      </c>
      <c r="B169" s="17" t="s">
        <v>49</v>
      </c>
      <c r="C169" s="18" t="s">
        <v>612</v>
      </c>
      <c r="D169" s="47">
        <v>3874</v>
      </c>
      <c r="E169" s="52">
        <v>1673.3</v>
      </c>
      <c r="F169" s="53">
        <v>43585</v>
      </c>
      <c r="G169" s="20">
        <v>43594</v>
      </c>
      <c r="H169" s="6" t="s">
        <v>627</v>
      </c>
    </row>
    <row r="170" spans="1:8" s="34" customFormat="1" ht="15.75" x14ac:dyDescent="0.25">
      <c r="A170" s="16">
        <v>54</v>
      </c>
      <c r="B170" s="17" t="s">
        <v>49</v>
      </c>
      <c r="C170" s="18" t="s">
        <v>612</v>
      </c>
      <c r="D170" s="47">
        <v>3874</v>
      </c>
      <c r="E170" s="52">
        <f>E169-813.06</f>
        <v>860.24</v>
      </c>
      <c r="F170" s="53">
        <v>43585</v>
      </c>
      <c r="G170" s="20">
        <v>43601</v>
      </c>
      <c r="H170" s="6" t="s">
        <v>627</v>
      </c>
    </row>
    <row r="171" spans="1:8" s="34" customFormat="1" ht="15.75" x14ac:dyDescent="0.25">
      <c r="A171" s="16">
        <v>55</v>
      </c>
      <c r="B171" s="17" t="s">
        <v>49</v>
      </c>
      <c r="C171" s="18" t="s">
        <v>612</v>
      </c>
      <c r="D171" s="47">
        <v>3874</v>
      </c>
      <c r="E171" s="52">
        <f>E170-501.71</f>
        <v>358.53000000000003</v>
      </c>
      <c r="F171" s="53">
        <v>43585</v>
      </c>
      <c r="G171" s="20"/>
      <c r="H171" s="6" t="s">
        <v>598</v>
      </c>
    </row>
    <row r="172" spans="1:8" s="34" customFormat="1" ht="15.75" x14ac:dyDescent="0.25">
      <c r="A172" s="16">
        <v>56</v>
      </c>
      <c r="B172" s="57" t="s">
        <v>111</v>
      </c>
      <c r="C172" s="18" t="s">
        <v>613</v>
      </c>
      <c r="D172" s="47">
        <v>38284</v>
      </c>
      <c r="E172" s="52">
        <v>197.5</v>
      </c>
      <c r="F172" s="53">
        <v>43585</v>
      </c>
      <c r="G172" s="20">
        <v>43594</v>
      </c>
      <c r="H172" s="6" t="s">
        <v>627</v>
      </c>
    </row>
    <row r="173" spans="1:8" s="34" customFormat="1" ht="15.75" x14ac:dyDescent="0.25">
      <c r="A173" s="16">
        <v>57</v>
      </c>
      <c r="B173" s="57" t="s">
        <v>111</v>
      </c>
      <c r="C173" s="18" t="s">
        <v>613</v>
      </c>
      <c r="D173" s="47">
        <v>38284</v>
      </c>
      <c r="E173" s="52">
        <f>E172-95.97</f>
        <v>101.53</v>
      </c>
      <c r="F173" s="53">
        <v>43585</v>
      </c>
      <c r="G173" s="20">
        <v>43601</v>
      </c>
      <c r="H173" s="6"/>
    </row>
    <row r="174" spans="1:8" s="34" customFormat="1" ht="15.75" x14ac:dyDescent="0.25">
      <c r="A174" s="16">
        <v>58</v>
      </c>
      <c r="B174" s="17" t="s">
        <v>614</v>
      </c>
      <c r="C174" s="18" t="s">
        <v>615</v>
      </c>
      <c r="D174" s="47">
        <v>261</v>
      </c>
      <c r="E174" s="52">
        <v>16578</v>
      </c>
      <c r="F174" s="53">
        <v>43591</v>
      </c>
      <c r="G174" s="20">
        <v>43601</v>
      </c>
      <c r="H174" s="6" t="s">
        <v>626</v>
      </c>
    </row>
    <row r="175" spans="1:8" s="34" customFormat="1" ht="15.75" x14ac:dyDescent="0.25">
      <c r="A175" s="16">
        <v>59</v>
      </c>
      <c r="B175" s="57" t="s">
        <v>616</v>
      </c>
      <c r="C175" s="18" t="s">
        <v>617</v>
      </c>
      <c r="D175" s="47">
        <v>401</v>
      </c>
      <c r="E175" s="52">
        <v>1576.88</v>
      </c>
      <c r="F175" s="53">
        <v>43592</v>
      </c>
      <c r="G175" s="20"/>
      <c r="H175" s="6" t="s">
        <v>598</v>
      </c>
    </row>
    <row r="176" spans="1:8" s="34" customFormat="1" ht="15.75" x14ac:dyDescent="0.25">
      <c r="A176" s="16">
        <v>60</v>
      </c>
      <c r="B176" s="57" t="s">
        <v>20</v>
      </c>
      <c r="C176" s="18" t="s">
        <v>25</v>
      </c>
      <c r="D176" s="9" t="s">
        <v>574</v>
      </c>
      <c r="E176" s="52">
        <v>1956.43</v>
      </c>
      <c r="F176" s="53">
        <v>43598</v>
      </c>
      <c r="G176" s="20">
        <v>43599</v>
      </c>
      <c r="H176" s="6" t="s">
        <v>620</v>
      </c>
    </row>
    <row r="177" spans="1:8" s="34" customFormat="1" ht="15.75" x14ac:dyDescent="0.25">
      <c r="A177" s="16">
        <v>61</v>
      </c>
      <c r="B177" s="57" t="s">
        <v>111</v>
      </c>
      <c r="C177" s="18" t="s">
        <v>613</v>
      </c>
      <c r="D177" s="47">
        <v>38753</v>
      </c>
      <c r="E177" s="52">
        <v>461.5</v>
      </c>
      <c r="F177" s="53">
        <v>43609</v>
      </c>
      <c r="G177" s="20"/>
      <c r="H177" s="6"/>
    </row>
    <row r="178" spans="1:8" s="34" customFormat="1" ht="15.75" x14ac:dyDescent="0.25">
      <c r="A178" s="17">
        <v>62</v>
      </c>
      <c r="B178" s="57" t="s">
        <v>583</v>
      </c>
      <c r="C178" s="18" t="s">
        <v>584</v>
      </c>
      <c r="D178" s="47">
        <v>316</v>
      </c>
      <c r="E178" s="52">
        <v>39500</v>
      </c>
      <c r="F178" s="53">
        <v>43609</v>
      </c>
      <c r="G178" s="20"/>
      <c r="H178" s="6"/>
    </row>
    <row r="179" spans="1:8" s="34" customFormat="1" ht="15.75" x14ac:dyDescent="0.25">
      <c r="A179" s="303" t="s">
        <v>16</v>
      </c>
      <c r="B179" s="304"/>
      <c r="C179" s="8"/>
      <c r="D179" s="9"/>
      <c r="E179" s="24">
        <f>SUM(E117:E178)-E118-E150-E173-E167-E170-E164-E165</f>
        <v>147067.54999999999</v>
      </c>
      <c r="F179" s="10"/>
      <c r="G179" s="6"/>
      <c r="H179" s="6"/>
    </row>
    <row r="180" spans="1:8" x14ac:dyDescent="0.25">
      <c r="A180" s="42"/>
      <c r="B180" s="43"/>
      <c r="C180" s="44"/>
      <c r="D180" s="45"/>
      <c r="E180" s="32"/>
      <c r="F180" s="43"/>
      <c r="G180" s="43"/>
      <c r="H180" s="46"/>
    </row>
    <row r="181" spans="1:8" s="34" customFormat="1" ht="15.75" x14ac:dyDescent="0.25">
      <c r="A181" s="303" t="s">
        <v>605</v>
      </c>
      <c r="B181" s="304"/>
      <c r="C181" s="8"/>
      <c r="D181" s="9"/>
      <c r="E181" s="24">
        <f>E15+E62+E106+E113+E179</f>
        <v>571916.15999999992</v>
      </c>
      <c r="F181" s="10"/>
      <c r="G181" s="6"/>
      <c r="H181" s="6"/>
    </row>
    <row r="183" spans="1:8" x14ac:dyDescent="0.25">
      <c r="G183" s="12" t="s">
        <v>411</v>
      </c>
    </row>
    <row r="186" spans="1:8" x14ac:dyDescent="0.25">
      <c r="E186" s="25" t="s">
        <v>83</v>
      </c>
    </row>
    <row r="192" spans="1:8" x14ac:dyDescent="0.25">
      <c r="G192" s="12" t="s">
        <v>411</v>
      </c>
    </row>
  </sheetData>
  <mergeCells count="13">
    <mergeCell ref="A181:B181"/>
    <mergeCell ref="A64:H64"/>
    <mergeCell ref="A106:B106"/>
    <mergeCell ref="A108:H108"/>
    <mergeCell ref="A113:B113"/>
    <mergeCell ref="A115:H115"/>
    <mergeCell ref="A179:B179"/>
    <mergeCell ref="A62:B62"/>
    <mergeCell ref="A1:H2"/>
    <mergeCell ref="A3:H3"/>
    <mergeCell ref="I3:K3"/>
    <mergeCell ref="A15:B15"/>
    <mergeCell ref="A17:H17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7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8566"/>
  <sheetViews>
    <sheetView workbookViewId="0">
      <selection sqref="A1:J2"/>
    </sheetView>
  </sheetViews>
  <sheetFormatPr defaultColWidth="9.140625" defaultRowHeight="15" x14ac:dyDescent="0.25"/>
  <cols>
    <col min="1" max="1" width="9.140625" style="1"/>
    <col min="2" max="2" width="22.140625" style="1" customWidth="1"/>
    <col min="3" max="3" width="26" style="1" bestFit="1" customWidth="1"/>
    <col min="4" max="5" width="20" style="1" customWidth="1"/>
    <col min="6" max="6" width="20.5703125" style="1" customWidth="1"/>
    <col min="7" max="7" width="25.140625" style="1" customWidth="1"/>
    <col min="8" max="8" width="21.7109375" style="1" customWidth="1"/>
    <col min="9" max="9" width="31.42578125" style="1" bestFit="1" customWidth="1"/>
    <col min="10" max="10" width="25.7109375" style="1" customWidth="1"/>
    <col min="11" max="16384" width="9.140625" style="1"/>
  </cols>
  <sheetData>
    <row r="1" spans="1:10" x14ac:dyDescent="0.25">
      <c r="A1" s="283" t="s">
        <v>8</v>
      </c>
      <c r="B1" s="283"/>
      <c r="C1" s="283"/>
      <c r="D1" s="283"/>
      <c r="E1" s="283"/>
      <c r="F1" s="283"/>
      <c r="G1" s="283"/>
      <c r="H1" s="283"/>
      <c r="I1" s="283"/>
      <c r="J1" s="283"/>
    </row>
    <row r="2" spans="1:10" ht="15.75" thickBot="1" x14ac:dyDescent="0.3">
      <c r="A2" s="284"/>
      <c r="B2" s="284"/>
      <c r="C2" s="284"/>
      <c r="D2" s="284"/>
      <c r="E2" s="284"/>
      <c r="F2" s="284"/>
      <c r="G2" s="284"/>
      <c r="H2" s="284"/>
      <c r="I2" s="284"/>
      <c r="J2" s="284"/>
    </row>
    <row r="3" spans="1:10" ht="19.5" thickBot="1" x14ac:dyDescent="0.35">
      <c r="A3" s="285" t="s">
        <v>9</v>
      </c>
      <c r="B3" s="285"/>
      <c r="C3" s="285"/>
      <c r="D3" s="285"/>
      <c r="E3" s="285"/>
      <c r="F3" s="285"/>
      <c r="G3" s="285"/>
      <c r="H3" s="285"/>
      <c r="I3" s="285"/>
      <c r="J3" s="286"/>
    </row>
    <row r="4" spans="1:10" ht="29.25" thickBot="1" x14ac:dyDescent="0.3">
      <c r="A4" s="2" t="s">
        <v>2</v>
      </c>
      <c r="B4" s="2" t="s">
        <v>3</v>
      </c>
      <c r="C4" s="3" t="s">
        <v>4</v>
      </c>
      <c r="D4" s="4" t="s">
        <v>0</v>
      </c>
      <c r="E4" s="4" t="s">
        <v>15</v>
      </c>
      <c r="F4" s="4" t="s">
        <v>14</v>
      </c>
      <c r="G4" s="2" t="s">
        <v>5</v>
      </c>
      <c r="H4" s="2" t="s">
        <v>6</v>
      </c>
      <c r="I4" s="2" t="s">
        <v>7</v>
      </c>
      <c r="J4" s="2" t="s">
        <v>1</v>
      </c>
    </row>
    <row r="5" spans="1:10" s="7" customFormat="1" ht="15.75" x14ac:dyDescent="0.25">
      <c r="A5" s="110">
        <v>1</v>
      </c>
      <c r="B5" s="88" t="s">
        <v>643</v>
      </c>
      <c r="C5" t="s">
        <v>644</v>
      </c>
      <c r="D5" s="92">
        <v>133</v>
      </c>
      <c r="E5" s="111">
        <v>8142261010</v>
      </c>
      <c r="F5" s="112">
        <v>16083.35</v>
      </c>
      <c r="G5" s="113">
        <v>44160</v>
      </c>
      <c r="H5" s="114">
        <v>44169</v>
      </c>
      <c r="I5" s="115" t="s">
        <v>648</v>
      </c>
      <c r="J5" s="99" t="s">
        <v>636</v>
      </c>
    </row>
    <row r="6" spans="1:10" x14ac:dyDescent="0.25">
      <c r="A6" s="110">
        <v>2</v>
      </c>
      <c r="B6" s="88" t="s">
        <v>643</v>
      </c>
      <c r="C6" s="88" t="s">
        <v>644</v>
      </c>
      <c r="D6" s="92">
        <v>134</v>
      </c>
      <c r="E6" s="111">
        <v>8142261010</v>
      </c>
      <c r="F6" s="112">
        <v>52508.74</v>
      </c>
      <c r="G6" s="113">
        <v>44166</v>
      </c>
      <c r="H6" s="114">
        <v>44169</v>
      </c>
      <c r="I6" s="115" t="s">
        <v>648</v>
      </c>
      <c r="J6" s="99" t="s">
        <v>636</v>
      </c>
    </row>
    <row r="7" spans="1:10" ht="30" x14ac:dyDescent="0.25">
      <c r="A7" s="110">
        <v>2</v>
      </c>
      <c r="B7" s="88" t="s">
        <v>643</v>
      </c>
      <c r="C7" s="88" t="s">
        <v>644</v>
      </c>
      <c r="D7" s="92">
        <v>191</v>
      </c>
      <c r="E7" s="111">
        <v>8142261010</v>
      </c>
      <c r="F7" s="112">
        <v>53284.31</v>
      </c>
      <c r="G7" s="113">
        <v>44280</v>
      </c>
      <c r="H7" s="114" t="s">
        <v>797</v>
      </c>
      <c r="I7" s="115" t="s">
        <v>648</v>
      </c>
      <c r="J7" s="99" t="s">
        <v>636</v>
      </c>
    </row>
    <row r="8" spans="1:10" ht="15.75" x14ac:dyDescent="0.25">
      <c r="A8" s="5"/>
      <c r="B8" s="57"/>
      <c r="C8" s="18"/>
      <c r="D8" s="14"/>
      <c r="E8" s="73"/>
      <c r="F8" s="74"/>
      <c r="G8" s="15"/>
      <c r="H8" s="10"/>
      <c r="I8" s="6"/>
      <c r="J8" s="13"/>
    </row>
    <row r="9" spans="1:10" ht="15.75" x14ac:dyDescent="0.25">
      <c r="A9" s="5"/>
      <c r="B9" s="57"/>
      <c r="C9" s="18"/>
      <c r="D9" s="14"/>
      <c r="E9" s="73"/>
      <c r="F9" s="74"/>
      <c r="G9" s="15"/>
      <c r="H9" s="10"/>
      <c r="I9" s="6"/>
      <c r="J9" s="13"/>
    </row>
    <row r="10" spans="1:10" ht="16.5" thickBot="1" x14ac:dyDescent="0.3">
      <c r="A10" s="11"/>
      <c r="B10" s="57"/>
      <c r="C10" s="18"/>
      <c r="D10" s="14"/>
      <c r="E10" s="73"/>
      <c r="F10" s="74"/>
      <c r="G10" s="15"/>
      <c r="H10" s="10"/>
      <c r="I10" s="6"/>
      <c r="J10" s="13"/>
    </row>
    <row r="11" spans="1:10" ht="16.5" thickBot="1" x14ac:dyDescent="0.3">
      <c r="A11" s="287" t="s">
        <v>16</v>
      </c>
      <c r="B11" s="288"/>
      <c r="C11" s="289"/>
      <c r="D11" s="290"/>
      <c r="E11" s="291"/>
      <c r="F11" s="116">
        <f>SUM(F5:F10)</f>
        <v>121876.4</v>
      </c>
      <c r="G11" s="292"/>
      <c r="H11" s="293"/>
      <c r="I11" s="293"/>
      <c r="J11" s="294"/>
    </row>
    <row r="17" s="34" customFormat="1" ht="15.75" x14ac:dyDescent="0.25"/>
    <row r="18" s="34" customFormat="1" ht="15.75" x14ac:dyDescent="0.25"/>
    <row r="1048566" spans="10:10" ht="15.75" x14ac:dyDescent="0.25">
      <c r="J1048566" s="13" t="s">
        <v>637</v>
      </c>
    </row>
  </sheetData>
  <mergeCells count="5">
    <mergeCell ref="A1:J2"/>
    <mergeCell ref="A3:J3"/>
    <mergeCell ref="A11:B11"/>
    <mergeCell ref="C11:E11"/>
    <mergeCell ref="G11:J1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1"/>
  <sheetViews>
    <sheetView tabSelected="1" zoomScaleNormal="100" workbookViewId="0">
      <selection activeCell="C63" sqref="C63"/>
    </sheetView>
  </sheetViews>
  <sheetFormatPr defaultColWidth="9.140625" defaultRowHeight="15" x14ac:dyDescent="0.25"/>
  <cols>
    <col min="1" max="1" width="8.140625" style="132" customWidth="1"/>
    <col min="2" max="2" width="7.28515625" style="132" customWidth="1"/>
    <col min="3" max="3" width="23.5703125" style="132" customWidth="1"/>
    <col min="4" max="4" width="61.5703125" style="167" bestFit="1" customWidth="1"/>
    <col min="5" max="5" width="25.5703125" style="166" customWidth="1"/>
    <col min="6" max="6" width="35" style="174" customWidth="1"/>
    <col min="7" max="7" width="16.5703125" style="129" customWidth="1"/>
    <col min="8" max="8" width="18" style="132" customWidth="1"/>
    <col min="9" max="9" width="69" style="132" customWidth="1"/>
    <col min="10" max="10" width="35.28515625" style="132" customWidth="1"/>
    <col min="11" max="11" width="35.7109375" style="132" customWidth="1"/>
    <col min="12" max="16384" width="9.140625" style="132"/>
  </cols>
  <sheetData>
    <row r="1" spans="1:13" x14ac:dyDescent="0.25">
      <c r="A1" s="295" t="s">
        <v>606</v>
      </c>
      <c r="B1" s="283"/>
      <c r="C1" s="283"/>
      <c r="D1" s="283"/>
      <c r="E1" s="283"/>
      <c r="F1" s="283"/>
      <c r="G1" s="283"/>
      <c r="H1" s="283"/>
      <c r="I1" s="296"/>
    </row>
    <row r="2" spans="1:13" ht="15.75" thickBot="1" x14ac:dyDescent="0.3">
      <c r="A2" s="297"/>
      <c r="B2" s="284"/>
      <c r="C2" s="284"/>
      <c r="D2" s="284"/>
      <c r="E2" s="284"/>
      <c r="F2" s="284"/>
      <c r="G2" s="284"/>
      <c r="H2" s="284"/>
      <c r="I2" s="298"/>
      <c r="J2" s="181"/>
    </row>
    <row r="3" spans="1:13" ht="15.75" thickBot="1" x14ac:dyDescent="0.3">
      <c r="A3" s="315" t="s">
        <v>739</v>
      </c>
      <c r="B3" s="316"/>
      <c r="C3" s="316"/>
      <c r="D3" s="316"/>
      <c r="E3" s="316"/>
      <c r="F3" s="316"/>
      <c r="G3" s="316"/>
      <c r="H3" s="316"/>
      <c r="I3" s="317"/>
      <c r="J3" s="318"/>
      <c r="K3" s="319"/>
      <c r="L3" s="319"/>
      <c r="M3" s="214"/>
    </row>
    <row r="4" spans="1:13" ht="30" x14ac:dyDescent="0.25">
      <c r="A4" s="134" t="s">
        <v>2</v>
      </c>
      <c r="B4" s="134" t="s">
        <v>1023</v>
      </c>
      <c r="C4" s="134" t="s">
        <v>3</v>
      </c>
      <c r="D4" s="135" t="s">
        <v>4</v>
      </c>
      <c r="E4" s="136" t="s">
        <v>0</v>
      </c>
      <c r="F4" s="137" t="s">
        <v>14</v>
      </c>
      <c r="G4" s="237" t="s">
        <v>597</v>
      </c>
      <c r="H4" s="134" t="s">
        <v>6</v>
      </c>
      <c r="I4" s="138" t="s">
        <v>7</v>
      </c>
    </row>
    <row r="5" spans="1:13" x14ac:dyDescent="0.25">
      <c r="A5" s="215"/>
      <c r="B5" s="215"/>
      <c r="C5" s="98"/>
      <c r="D5" s="75"/>
      <c r="E5" s="77"/>
      <c r="F5" s="78"/>
      <c r="G5" s="238"/>
      <c r="H5" s="80"/>
      <c r="I5" s="115"/>
    </row>
    <row r="6" spans="1:13" x14ac:dyDescent="0.25">
      <c r="A6" s="309" t="s">
        <v>16</v>
      </c>
      <c r="B6" s="310"/>
      <c r="C6" s="311"/>
      <c r="D6" s="216"/>
      <c r="E6" s="77"/>
      <c r="F6" s="96">
        <f>SUM(F5:F5)</f>
        <v>0</v>
      </c>
      <c r="G6" s="239"/>
      <c r="H6" s="115"/>
      <c r="I6" s="217"/>
      <c r="J6" s="218"/>
    </row>
    <row r="7" spans="1:13" ht="15.75" thickBot="1" x14ac:dyDescent="0.3">
      <c r="A7" s="219"/>
      <c r="B7" s="219"/>
      <c r="C7" s="219"/>
      <c r="D7" s="220"/>
      <c r="E7" s="221"/>
      <c r="F7" s="222"/>
      <c r="G7" s="240"/>
      <c r="H7" s="181"/>
      <c r="I7" s="223"/>
      <c r="J7" s="218"/>
    </row>
    <row r="8" spans="1:13" ht="15.75" thickBot="1" x14ac:dyDescent="0.3">
      <c r="A8" s="315" t="s">
        <v>10</v>
      </c>
      <c r="B8" s="316"/>
      <c r="C8" s="316"/>
      <c r="D8" s="316"/>
      <c r="E8" s="316"/>
      <c r="F8" s="316"/>
      <c r="G8" s="316"/>
      <c r="H8" s="316"/>
      <c r="I8" s="317"/>
      <c r="J8" s="214"/>
      <c r="K8" s="214"/>
      <c r="L8" s="214"/>
      <c r="M8" s="214"/>
    </row>
    <row r="9" spans="1:13" ht="30" x14ac:dyDescent="0.25">
      <c r="A9" s="134" t="s">
        <v>2</v>
      </c>
      <c r="B9" s="134" t="s">
        <v>1023</v>
      </c>
      <c r="C9" s="134" t="s">
        <v>3</v>
      </c>
      <c r="D9" s="153" t="s">
        <v>4</v>
      </c>
      <c r="E9" s="136" t="s">
        <v>0</v>
      </c>
      <c r="F9" s="137" t="s">
        <v>14</v>
      </c>
      <c r="G9" s="237" t="s">
        <v>597</v>
      </c>
      <c r="H9" s="134" t="s">
        <v>6</v>
      </c>
      <c r="I9" s="138" t="s">
        <v>7</v>
      </c>
    </row>
    <row r="10" spans="1:13" s="120" customFormat="1" x14ac:dyDescent="0.25">
      <c r="A10" s="81">
        <v>1</v>
      </c>
      <c r="B10" s="81">
        <v>424</v>
      </c>
      <c r="C10" s="232" t="s">
        <v>1026</v>
      </c>
      <c r="D10" s="189" t="s">
        <v>1027</v>
      </c>
      <c r="E10" s="233" t="s">
        <v>1028</v>
      </c>
      <c r="F10" s="196">
        <v>45696.89</v>
      </c>
      <c r="G10" s="235">
        <v>46021</v>
      </c>
      <c r="H10" s="235">
        <v>46021</v>
      </c>
      <c r="I10" s="224"/>
    </row>
    <row r="11" spans="1:13" s="120" customFormat="1" x14ac:dyDescent="0.25">
      <c r="A11" s="81">
        <v>2</v>
      </c>
      <c r="B11" s="81">
        <v>7</v>
      </c>
      <c r="C11" s="232" t="s">
        <v>125</v>
      </c>
      <c r="D11" s="189" t="s">
        <v>760</v>
      </c>
      <c r="E11" s="232">
        <v>8010</v>
      </c>
      <c r="F11" s="196">
        <v>27714.58</v>
      </c>
      <c r="G11" s="235">
        <v>46042</v>
      </c>
      <c r="H11" s="235"/>
      <c r="I11" s="224"/>
    </row>
    <row r="12" spans="1:13" s="120" customFormat="1" x14ac:dyDescent="0.25">
      <c r="A12" s="81"/>
      <c r="B12" s="81"/>
      <c r="C12" s="232"/>
      <c r="D12" s="189"/>
      <c r="E12" s="233"/>
      <c r="F12" s="196"/>
      <c r="G12" s="235"/>
      <c r="H12" s="235"/>
      <c r="I12" s="224"/>
    </row>
    <row r="13" spans="1:13" s="120" customFormat="1" x14ac:dyDescent="0.25">
      <c r="A13" s="81"/>
      <c r="B13" s="81"/>
      <c r="C13" s="232"/>
      <c r="D13" s="189"/>
      <c r="E13" s="233"/>
      <c r="F13" s="196"/>
      <c r="G13" s="235"/>
      <c r="H13" s="235"/>
      <c r="I13" s="224"/>
    </row>
    <row r="14" spans="1:13" s="120" customFormat="1" x14ac:dyDescent="0.25">
      <c r="A14" s="81"/>
      <c r="B14" s="81"/>
      <c r="C14" s="232"/>
      <c r="D14" s="189"/>
      <c r="E14" s="233"/>
      <c r="F14" s="196"/>
      <c r="G14" s="235"/>
      <c r="H14" s="235"/>
      <c r="I14" s="224"/>
    </row>
    <row r="15" spans="1:13" s="120" customFormat="1" x14ac:dyDescent="0.25">
      <c r="A15" s="81"/>
      <c r="B15" s="81"/>
      <c r="C15" s="232"/>
      <c r="D15" s="189"/>
      <c r="E15" s="233"/>
      <c r="F15" s="196"/>
      <c r="G15" s="235"/>
      <c r="H15" s="235"/>
      <c r="I15" s="224"/>
    </row>
    <row r="16" spans="1:13" s="120" customFormat="1" x14ac:dyDescent="0.25">
      <c r="A16" s="81"/>
      <c r="B16" s="81"/>
      <c r="C16" s="232"/>
      <c r="D16" s="189"/>
      <c r="E16" s="233"/>
      <c r="F16" s="196"/>
      <c r="G16" s="235"/>
      <c r="H16" s="235"/>
      <c r="I16" s="224"/>
    </row>
    <row r="17" spans="1:13" s="120" customFormat="1" x14ac:dyDescent="0.25">
      <c r="A17" s="81"/>
      <c r="B17" s="81"/>
      <c r="C17" s="232"/>
      <c r="D17" s="189"/>
      <c r="E17" s="233"/>
      <c r="F17" s="196"/>
      <c r="G17" s="235"/>
      <c r="H17" s="235"/>
      <c r="I17" s="224"/>
    </row>
    <row r="18" spans="1:13" s="120" customFormat="1" x14ac:dyDescent="0.25">
      <c r="A18" s="81"/>
      <c r="B18" s="278"/>
      <c r="C18" s="279"/>
      <c r="D18" s="280"/>
      <c r="E18" s="233"/>
      <c r="F18" s="196"/>
      <c r="G18" s="235"/>
      <c r="H18" s="235"/>
      <c r="I18" s="224"/>
    </row>
    <row r="19" spans="1:13" s="120" customFormat="1" x14ac:dyDescent="0.25">
      <c r="A19" s="81"/>
      <c r="B19" s="81"/>
      <c r="C19" s="232"/>
      <c r="D19" s="189"/>
      <c r="E19" s="233"/>
      <c r="F19" s="196"/>
      <c r="G19" s="235"/>
      <c r="H19" s="235"/>
      <c r="I19" s="224"/>
    </row>
    <row r="20" spans="1:13" s="120" customFormat="1" x14ac:dyDescent="0.25">
      <c r="A20" s="81"/>
      <c r="B20" s="81"/>
      <c r="C20" s="232"/>
      <c r="D20" s="189"/>
      <c r="E20" s="233"/>
      <c r="F20" s="196"/>
      <c r="G20" s="235"/>
      <c r="H20" s="235"/>
      <c r="I20" s="224"/>
    </row>
    <row r="21" spans="1:13" s="120" customFormat="1" x14ac:dyDescent="0.25">
      <c r="A21" s="81"/>
      <c r="B21" s="81"/>
      <c r="C21" s="232"/>
      <c r="D21" s="189"/>
      <c r="E21" s="233"/>
      <c r="F21" s="196"/>
      <c r="G21" s="235"/>
      <c r="H21" s="235"/>
      <c r="I21" s="224"/>
    </row>
    <row r="22" spans="1:13" x14ac:dyDescent="0.25">
      <c r="A22" s="312" t="s">
        <v>16</v>
      </c>
      <c r="B22" s="313"/>
      <c r="C22" s="314"/>
      <c r="D22" s="216"/>
      <c r="E22" s="77"/>
      <c r="F22" s="273">
        <f>SUM(F10:F21)</f>
        <v>73411.47</v>
      </c>
      <c r="G22" s="239"/>
      <c r="H22" s="115"/>
      <c r="I22" s="81"/>
    </row>
    <row r="23" spans="1:13" ht="15.75" thickBot="1" x14ac:dyDescent="0.3">
      <c r="A23" s="166"/>
      <c r="B23" s="166"/>
      <c r="E23" s="132"/>
      <c r="F23" s="168"/>
      <c r="G23" s="241"/>
      <c r="H23" s="169"/>
      <c r="I23" s="169"/>
      <c r="J23" s="214"/>
      <c r="K23" s="214"/>
      <c r="L23" s="214"/>
      <c r="M23" s="214"/>
    </row>
    <row r="24" spans="1:13" ht="15.75" thickBot="1" x14ac:dyDescent="0.3">
      <c r="A24" s="315" t="s">
        <v>12</v>
      </c>
      <c r="B24" s="316"/>
      <c r="C24" s="316"/>
      <c r="D24" s="316"/>
      <c r="E24" s="316"/>
      <c r="F24" s="316"/>
      <c r="G24" s="316"/>
      <c r="H24" s="316"/>
      <c r="I24" s="317"/>
    </row>
    <row r="25" spans="1:13" ht="30" x14ac:dyDescent="0.25">
      <c r="A25" s="134" t="s">
        <v>2</v>
      </c>
      <c r="B25" s="134" t="s">
        <v>1023</v>
      </c>
      <c r="C25" s="134" t="s">
        <v>3</v>
      </c>
      <c r="D25" s="153" t="s">
        <v>4</v>
      </c>
      <c r="E25" s="136" t="s">
        <v>0</v>
      </c>
      <c r="F25" s="137" t="s">
        <v>14</v>
      </c>
      <c r="G25" s="237" t="s">
        <v>597</v>
      </c>
      <c r="H25" s="134" t="s">
        <v>6</v>
      </c>
      <c r="I25" s="134" t="s">
        <v>7</v>
      </c>
    </row>
    <row r="26" spans="1:13" x14ac:dyDescent="0.25">
      <c r="A26" s="213">
        <v>1</v>
      </c>
      <c r="B26" s="244">
        <v>422</v>
      </c>
      <c r="C26" s="82" t="s">
        <v>20</v>
      </c>
      <c r="D26" s="88" t="s">
        <v>1024</v>
      </c>
      <c r="E26" s="128" t="s">
        <v>1025</v>
      </c>
      <c r="F26" s="78">
        <v>1234.03</v>
      </c>
      <c r="G26" s="238">
        <v>46021</v>
      </c>
      <c r="H26" s="238">
        <v>46021</v>
      </c>
      <c r="I26" s="213"/>
      <c r="J26" s="120"/>
    </row>
    <row r="27" spans="1:13" x14ac:dyDescent="0.25">
      <c r="A27" s="213">
        <v>2</v>
      </c>
      <c r="B27" s="244">
        <v>2</v>
      </c>
      <c r="C27" s="82" t="s">
        <v>634</v>
      </c>
      <c r="D27" s="88" t="s">
        <v>1032</v>
      </c>
      <c r="E27" s="128" t="s">
        <v>1033</v>
      </c>
      <c r="F27" s="78">
        <v>11697.24</v>
      </c>
      <c r="G27" s="238">
        <v>46035</v>
      </c>
      <c r="H27" s="238">
        <v>46043</v>
      </c>
      <c r="I27" s="213"/>
      <c r="J27" s="120"/>
    </row>
    <row r="28" spans="1:13" x14ac:dyDescent="0.25">
      <c r="A28" s="213">
        <v>3</v>
      </c>
      <c r="B28" s="244">
        <v>4</v>
      </c>
      <c r="C28" s="82" t="s">
        <v>1037</v>
      </c>
      <c r="D28" s="88" t="s">
        <v>1038</v>
      </c>
      <c r="E28" s="128" t="s">
        <v>1039</v>
      </c>
      <c r="F28" s="78">
        <v>1023.12</v>
      </c>
      <c r="G28" s="238">
        <v>46037</v>
      </c>
      <c r="H28" s="238">
        <v>46042</v>
      </c>
      <c r="I28" s="213"/>
      <c r="J28" s="120"/>
    </row>
    <row r="29" spans="1:13" x14ac:dyDescent="0.25">
      <c r="A29" s="213"/>
      <c r="B29" s="213"/>
      <c r="C29" s="81"/>
      <c r="D29" s="88"/>
      <c r="E29" s="128"/>
      <c r="F29" s="78"/>
      <c r="G29" s="238"/>
      <c r="H29" s="238"/>
      <c r="I29" s="213"/>
      <c r="J29" s="120"/>
    </row>
    <row r="30" spans="1:13" x14ac:dyDescent="0.25">
      <c r="A30" s="213"/>
      <c r="B30" s="244"/>
      <c r="C30" s="82"/>
      <c r="D30" s="88"/>
      <c r="E30" s="128"/>
      <c r="F30" s="78"/>
      <c r="G30" s="238"/>
      <c r="H30" s="238"/>
      <c r="I30" s="213"/>
      <c r="J30" s="120"/>
    </row>
    <row r="31" spans="1:13" x14ac:dyDescent="0.25">
      <c r="A31" s="213"/>
      <c r="B31" s="244"/>
      <c r="C31" s="82"/>
      <c r="D31" s="88"/>
      <c r="E31" s="128"/>
      <c r="F31" s="78"/>
      <c r="G31" s="238"/>
      <c r="H31" s="238"/>
      <c r="I31" s="213"/>
      <c r="J31" s="120"/>
    </row>
    <row r="32" spans="1:13" x14ac:dyDescent="0.25">
      <c r="A32" s="213"/>
      <c r="B32" s="244"/>
      <c r="C32" s="82"/>
      <c r="D32" s="88"/>
      <c r="E32" s="128"/>
      <c r="F32" s="78"/>
      <c r="G32" s="238"/>
      <c r="H32" s="238"/>
      <c r="I32" s="213"/>
      <c r="J32" s="120"/>
    </row>
    <row r="33" spans="1:13" x14ac:dyDescent="0.25">
      <c r="A33" s="278"/>
      <c r="B33" s="281"/>
      <c r="C33" s="281"/>
      <c r="D33" s="280"/>
      <c r="E33" s="282"/>
      <c r="F33" s="78"/>
      <c r="G33" s="238"/>
      <c r="H33" s="238"/>
      <c r="I33" s="213"/>
      <c r="J33" s="120"/>
    </row>
    <row r="34" spans="1:13" x14ac:dyDescent="0.25">
      <c r="A34" s="278"/>
      <c r="B34" s="281"/>
      <c r="C34" s="281"/>
      <c r="D34" s="280"/>
      <c r="E34" s="282"/>
      <c r="F34" s="78"/>
      <c r="G34" s="238"/>
      <c r="H34" s="238"/>
      <c r="I34" s="213"/>
      <c r="J34" s="120"/>
    </row>
    <row r="35" spans="1:13" x14ac:dyDescent="0.25">
      <c r="A35" s="213"/>
      <c r="B35" s="277"/>
      <c r="C35" s="277"/>
      <c r="D35" s="121"/>
      <c r="E35" s="128"/>
      <c r="F35" s="78"/>
      <c r="G35" s="238"/>
      <c r="H35" s="238"/>
      <c r="I35" s="213"/>
      <c r="J35" s="120"/>
    </row>
    <row r="36" spans="1:13" x14ac:dyDescent="0.25">
      <c r="A36" s="213"/>
      <c r="B36" s="244"/>
      <c r="C36" s="82"/>
      <c r="D36" s="88"/>
      <c r="E36" s="128"/>
      <c r="F36" s="78"/>
      <c r="G36" s="238"/>
      <c r="H36" s="238"/>
      <c r="I36" s="213"/>
      <c r="J36" s="120"/>
    </row>
    <row r="37" spans="1:13" x14ac:dyDescent="0.25">
      <c r="A37" s="213"/>
      <c r="B37" s="244"/>
      <c r="C37" s="82"/>
      <c r="D37" s="88"/>
      <c r="E37" s="128"/>
      <c r="F37" s="78"/>
      <c r="G37" s="238"/>
      <c r="H37" s="238"/>
      <c r="I37" s="213"/>
      <c r="J37" s="120"/>
    </row>
    <row r="38" spans="1:13" x14ac:dyDescent="0.25">
      <c r="A38" s="309" t="s">
        <v>16</v>
      </c>
      <c r="B38" s="310"/>
      <c r="C38" s="311"/>
      <c r="D38" s="216"/>
      <c r="E38" s="77"/>
      <c r="F38" s="96">
        <f>SUM(F26:F37)</f>
        <v>13954.390000000001</v>
      </c>
      <c r="G38" s="239"/>
      <c r="H38" s="115"/>
      <c r="I38" s="115"/>
      <c r="J38" s="214"/>
      <c r="K38" s="214"/>
      <c r="L38" s="214"/>
      <c r="M38" s="214"/>
    </row>
    <row r="39" spans="1:13" ht="15.75" thickBot="1" x14ac:dyDescent="0.3">
      <c r="A39" s="219"/>
      <c r="B39" s="219"/>
      <c r="C39" s="219"/>
      <c r="D39" s="220"/>
      <c r="E39" s="221"/>
      <c r="F39" s="222"/>
      <c r="G39" s="240"/>
      <c r="H39" s="181"/>
    </row>
    <row r="40" spans="1:13" ht="15.75" thickBot="1" x14ac:dyDescent="0.3">
      <c r="A40" s="315" t="s">
        <v>13</v>
      </c>
      <c r="B40" s="316"/>
      <c r="C40" s="316"/>
      <c r="D40" s="316"/>
      <c r="E40" s="316"/>
      <c r="F40" s="316"/>
      <c r="G40" s="316"/>
      <c r="H40" s="316"/>
      <c r="I40" s="317"/>
    </row>
    <row r="41" spans="1:13" ht="30" x14ac:dyDescent="0.25">
      <c r="A41" s="134" t="s">
        <v>2</v>
      </c>
      <c r="B41" s="134" t="s">
        <v>1023</v>
      </c>
      <c r="C41" s="134" t="s">
        <v>3</v>
      </c>
      <c r="D41" s="135" t="s">
        <v>4</v>
      </c>
      <c r="E41" s="136" t="s">
        <v>0</v>
      </c>
      <c r="F41" s="137" t="s">
        <v>14</v>
      </c>
      <c r="G41" s="237" t="s">
        <v>597</v>
      </c>
      <c r="H41" s="134" t="s">
        <v>6</v>
      </c>
      <c r="I41" s="134" t="s">
        <v>7</v>
      </c>
    </row>
    <row r="42" spans="1:13" x14ac:dyDescent="0.25">
      <c r="A42" s="81"/>
      <c r="B42" s="81"/>
      <c r="C42" s="99"/>
      <c r="D42" s="272"/>
      <c r="E42" s="92"/>
      <c r="F42" s="83"/>
      <c r="G42" s="238"/>
      <c r="H42" s="188"/>
      <c r="I42" s="96"/>
    </row>
    <row r="43" spans="1:13" x14ac:dyDescent="0.25">
      <c r="A43" s="81"/>
      <c r="B43" s="81"/>
      <c r="C43" s="99"/>
      <c r="D43" s="272"/>
      <c r="E43" s="92"/>
      <c r="F43" s="83"/>
      <c r="G43" s="238"/>
      <c r="H43" s="188"/>
      <c r="I43" s="96"/>
    </row>
    <row r="44" spans="1:13" x14ac:dyDescent="0.25">
      <c r="A44" s="309" t="s">
        <v>16</v>
      </c>
      <c r="B44" s="310"/>
      <c r="C44" s="311"/>
      <c r="D44" s="216"/>
      <c r="E44" s="77"/>
      <c r="F44" s="96">
        <f>SUM(F42:F43)</f>
        <v>0</v>
      </c>
      <c r="G44" s="239"/>
      <c r="H44" s="115"/>
      <c r="I44" s="81"/>
      <c r="J44" s="214"/>
      <c r="K44" s="214"/>
      <c r="L44" s="214"/>
      <c r="M44" s="214"/>
    </row>
    <row r="45" spans="1:13" ht="15.75" thickBot="1" x14ac:dyDescent="0.3">
      <c r="D45" s="132"/>
      <c r="E45" s="132"/>
    </row>
    <row r="46" spans="1:13" ht="15.75" thickBot="1" x14ac:dyDescent="0.3">
      <c r="A46" s="315" t="s">
        <v>1022</v>
      </c>
      <c r="B46" s="316"/>
      <c r="C46" s="316"/>
      <c r="D46" s="316"/>
      <c r="E46" s="316"/>
      <c r="F46" s="316"/>
      <c r="G46" s="316"/>
      <c r="H46" s="316"/>
      <c r="I46" s="317"/>
    </row>
    <row r="47" spans="1:13" ht="30" x14ac:dyDescent="0.25">
      <c r="A47" s="134" t="s">
        <v>2</v>
      </c>
      <c r="B47" s="134" t="s">
        <v>1023</v>
      </c>
      <c r="C47" s="134" t="s">
        <v>3</v>
      </c>
      <c r="D47" s="153" t="s">
        <v>4</v>
      </c>
      <c r="E47" s="136" t="s">
        <v>0</v>
      </c>
      <c r="F47" s="137" t="s">
        <v>14</v>
      </c>
      <c r="G47" s="237" t="s">
        <v>597</v>
      </c>
      <c r="H47" s="134" t="s">
        <v>6</v>
      </c>
      <c r="I47" s="134" t="s">
        <v>7</v>
      </c>
    </row>
    <row r="48" spans="1:13" x14ac:dyDescent="0.25">
      <c r="A48" s="81">
        <v>1</v>
      </c>
      <c r="B48" s="81">
        <v>1</v>
      </c>
      <c r="C48" s="130" t="s">
        <v>1030</v>
      </c>
      <c r="D48" s="234" t="s">
        <v>1029</v>
      </c>
      <c r="E48" s="128" t="s">
        <v>1031</v>
      </c>
      <c r="F48" s="231">
        <v>9564</v>
      </c>
      <c r="G48" s="238">
        <v>46031</v>
      </c>
      <c r="H48" s="79">
        <v>46042</v>
      </c>
      <c r="I48" s="225"/>
    </row>
    <row r="49" spans="1:9" x14ac:dyDescent="0.25">
      <c r="A49" s="81">
        <v>2</v>
      </c>
      <c r="B49" s="81">
        <v>3</v>
      </c>
      <c r="C49" s="81" t="s">
        <v>1035</v>
      </c>
      <c r="D49" s="234" t="s">
        <v>1034</v>
      </c>
      <c r="E49" s="128" t="s">
        <v>1036</v>
      </c>
      <c r="F49" s="231">
        <v>1862.69</v>
      </c>
      <c r="G49" s="238">
        <v>46036</v>
      </c>
      <c r="H49" s="79">
        <v>46042</v>
      </c>
      <c r="I49" s="225"/>
    </row>
    <row r="50" spans="1:9" x14ac:dyDescent="0.25">
      <c r="A50" s="81">
        <v>3</v>
      </c>
      <c r="B50" s="82">
        <v>5</v>
      </c>
      <c r="C50" s="82" t="s">
        <v>1040</v>
      </c>
      <c r="D50" s="88" t="s">
        <v>1041</v>
      </c>
      <c r="E50" s="128" t="s">
        <v>728</v>
      </c>
      <c r="F50" s="231">
        <v>1706.97</v>
      </c>
      <c r="G50" s="205">
        <v>46038</v>
      </c>
      <c r="H50" s="79">
        <v>46042</v>
      </c>
      <c r="I50" s="225"/>
    </row>
    <row r="51" spans="1:9" x14ac:dyDescent="0.25">
      <c r="A51" s="81">
        <v>4</v>
      </c>
      <c r="B51" s="81">
        <v>6</v>
      </c>
      <c r="C51" s="81" t="s">
        <v>1043</v>
      </c>
      <c r="D51" s="234" t="s">
        <v>1044</v>
      </c>
      <c r="E51" s="128" t="s">
        <v>1045</v>
      </c>
      <c r="F51" s="231">
        <v>4050</v>
      </c>
      <c r="G51" s="205">
        <v>46041</v>
      </c>
      <c r="H51" s="79">
        <v>46042</v>
      </c>
      <c r="I51" s="225"/>
    </row>
    <row r="52" spans="1:9" x14ac:dyDescent="0.25">
      <c r="A52" s="81"/>
      <c r="B52" s="81"/>
      <c r="C52" s="81"/>
      <c r="D52" s="234"/>
      <c r="E52" s="128"/>
      <c r="F52" s="231"/>
      <c r="G52" s="205"/>
      <c r="H52" s="79"/>
      <c r="I52" s="225"/>
    </row>
    <row r="53" spans="1:9" x14ac:dyDescent="0.25">
      <c r="A53" s="81"/>
      <c r="B53" s="81"/>
      <c r="C53" s="81"/>
      <c r="D53" s="234"/>
      <c r="E53" s="128"/>
      <c r="F53" s="231"/>
      <c r="G53" s="205"/>
      <c r="H53" s="79"/>
      <c r="I53" s="225"/>
    </row>
    <row r="54" spans="1:9" x14ac:dyDescent="0.25">
      <c r="A54" s="81"/>
      <c r="B54" s="82"/>
      <c r="C54" s="82"/>
      <c r="D54" s="234"/>
      <c r="E54" s="245"/>
      <c r="F54" s="204"/>
      <c r="G54" s="205"/>
      <c r="H54" s="79"/>
      <c r="I54" s="225"/>
    </row>
    <row r="55" spans="1:9" x14ac:dyDescent="0.25">
      <c r="A55" s="81"/>
      <c r="B55" s="82"/>
      <c r="C55" s="82"/>
      <c r="D55" s="234"/>
      <c r="E55" s="245"/>
      <c r="F55" s="204"/>
      <c r="G55" s="205"/>
      <c r="H55" s="79"/>
      <c r="I55" s="225"/>
    </row>
    <row r="56" spans="1:9" x14ac:dyDescent="0.25">
      <c r="A56" s="81"/>
      <c r="B56" s="82"/>
      <c r="C56" s="82"/>
      <c r="D56" s="234"/>
      <c r="E56" s="245"/>
      <c r="F56" s="204"/>
      <c r="G56" s="205"/>
      <c r="H56" s="79"/>
      <c r="I56" s="225"/>
    </row>
    <row r="57" spans="1:9" x14ac:dyDescent="0.25">
      <c r="A57" s="81"/>
      <c r="B57" s="82"/>
      <c r="C57" s="82"/>
      <c r="D57" s="234"/>
      <c r="E57" s="245"/>
      <c r="F57" s="231"/>
      <c r="G57" s="205"/>
      <c r="H57" s="79"/>
      <c r="I57" s="225"/>
    </row>
    <row r="58" spans="1:9" x14ac:dyDescent="0.25">
      <c r="A58" s="309" t="s">
        <v>16</v>
      </c>
      <c r="B58" s="310"/>
      <c r="C58" s="311"/>
      <c r="D58" s="243"/>
      <c r="E58" s="245"/>
      <c r="F58" s="96">
        <f>SUM(F48:F57)</f>
        <v>17183.66</v>
      </c>
      <c r="G58" s="239"/>
      <c r="H58" s="115"/>
      <c r="I58" s="81"/>
    </row>
    <row r="59" spans="1:9" ht="15.75" thickBot="1" x14ac:dyDescent="0.3">
      <c r="A59" s="108"/>
      <c r="B59" s="226"/>
      <c r="C59" s="226"/>
      <c r="D59" s="228"/>
      <c r="E59" s="229"/>
      <c r="F59" s="178"/>
      <c r="G59" s="242"/>
      <c r="H59" s="226"/>
    </row>
    <row r="60" spans="1:9" ht="15.75" thickBot="1" x14ac:dyDescent="0.3">
      <c r="A60" s="307" t="s">
        <v>1042</v>
      </c>
      <c r="B60" s="308"/>
      <c r="C60" s="308"/>
      <c r="D60" s="236"/>
      <c r="E60" s="106"/>
      <c r="F60" s="227">
        <f>F58+F44+F38+F22+F6</f>
        <v>104549.52</v>
      </c>
      <c r="G60" s="240"/>
      <c r="H60" s="181"/>
    </row>
    <row r="61" spans="1:9" x14ac:dyDescent="0.25">
      <c r="D61" s="166"/>
    </row>
    <row r="62" spans="1:9" x14ac:dyDescent="0.25">
      <c r="H62" s="132" t="s">
        <v>411</v>
      </c>
    </row>
    <row r="64" spans="1:9" x14ac:dyDescent="0.25">
      <c r="C64" s="275"/>
      <c r="D64" s="276"/>
    </row>
    <row r="65" spans="4:8" x14ac:dyDescent="0.25">
      <c r="F65" s="174" t="s">
        <v>83</v>
      </c>
    </row>
    <row r="66" spans="4:8" x14ac:dyDescent="0.25">
      <c r="H66" s="132" t="s">
        <v>411</v>
      </c>
    </row>
    <row r="71" spans="4:8" x14ac:dyDescent="0.25">
      <c r="D71" s="132"/>
      <c r="E71" s="132"/>
      <c r="F71" s="132"/>
      <c r="H71" s="132" t="s">
        <v>411</v>
      </c>
    </row>
  </sheetData>
  <sortState ref="A56:J94">
    <sortCondition ref="G22:G31"/>
  </sortState>
  <mergeCells count="13">
    <mergeCell ref="A1:I2"/>
    <mergeCell ref="A3:I3"/>
    <mergeCell ref="J3:L3"/>
    <mergeCell ref="A6:C6"/>
    <mergeCell ref="A8:I8"/>
    <mergeCell ref="A60:C60"/>
    <mergeCell ref="A44:C44"/>
    <mergeCell ref="A58:C58"/>
    <mergeCell ref="A22:C22"/>
    <mergeCell ref="A38:C38"/>
    <mergeCell ref="A24:I24"/>
    <mergeCell ref="A40:I40"/>
    <mergeCell ref="A46:I46"/>
  </mergeCells>
  <phoneticPr fontId="16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2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3"/>
  <sheetViews>
    <sheetView workbookViewId="0">
      <selection sqref="A1:H2"/>
    </sheetView>
  </sheetViews>
  <sheetFormatPr defaultColWidth="9.140625" defaultRowHeight="15" x14ac:dyDescent="0.25"/>
  <cols>
    <col min="1" max="1" width="8.140625" style="132" customWidth="1"/>
    <col min="2" max="2" width="29.7109375" style="132" customWidth="1"/>
    <col min="3" max="3" width="61.5703125" style="167" bestFit="1" customWidth="1"/>
    <col min="4" max="4" width="25.5703125" style="166" customWidth="1"/>
    <col min="5" max="5" width="35" style="174" customWidth="1"/>
    <col min="6" max="6" width="16.5703125" style="132" customWidth="1"/>
    <col min="7" max="7" width="23.140625" style="132" customWidth="1"/>
    <col min="8" max="8" width="69" style="132" customWidth="1"/>
    <col min="9" max="9" width="35.28515625" style="132" customWidth="1"/>
    <col min="10" max="10" width="35.7109375" style="132" customWidth="1"/>
    <col min="11" max="16384" width="9.140625" style="132"/>
  </cols>
  <sheetData>
    <row r="1" spans="1:12" x14ac:dyDescent="0.25">
      <c r="A1" s="325" t="s">
        <v>606</v>
      </c>
      <c r="B1" s="326"/>
      <c r="C1" s="326"/>
      <c r="D1" s="326"/>
      <c r="E1" s="326"/>
      <c r="F1" s="326"/>
      <c r="G1" s="326"/>
      <c r="H1" s="327"/>
    </row>
    <row r="2" spans="1:12" ht="15.75" thickBot="1" x14ac:dyDescent="0.3">
      <c r="A2" s="328"/>
      <c r="B2" s="329"/>
      <c r="C2" s="329"/>
      <c r="D2" s="329"/>
      <c r="E2" s="329"/>
      <c r="F2" s="329"/>
      <c r="G2" s="329"/>
      <c r="H2" s="330"/>
      <c r="I2" s="181"/>
    </row>
    <row r="3" spans="1:12" ht="19.5" thickBot="1" x14ac:dyDescent="0.3">
      <c r="A3" s="322" t="s">
        <v>739</v>
      </c>
      <c r="B3" s="323"/>
      <c r="C3" s="323"/>
      <c r="D3" s="323"/>
      <c r="E3" s="323"/>
      <c r="F3" s="323"/>
      <c r="G3" s="323"/>
      <c r="H3" s="324"/>
      <c r="I3" s="331"/>
      <c r="J3" s="332"/>
      <c r="K3" s="332"/>
      <c r="L3" s="133"/>
    </row>
    <row r="4" spans="1:12" ht="30" x14ac:dyDescent="0.25">
      <c r="A4" s="134" t="s">
        <v>2</v>
      </c>
      <c r="B4" s="134" t="s">
        <v>3</v>
      </c>
      <c r="C4" s="135" t="s">
        <v>4</v>
      </c>
      <c r="D4" s="136" t="s">
        <v>0</v>
      </c>
      <c r="E4" s="137" t="s">
        <v>14</v>
      </c>
      <c r="F4" s="134" t="s">
        <v>597</v>
      </c>
      <c r="G4" s="134" t="s">
        <v>6</v>
      </c>
      <c r="H4" s="138" t="s">
        <v>7</v>
      </c>
    </row>
    <row r="5" spans="1:12" s="140" customFormat="1" ht="15.75" x14ac:dyDescent="0.25">
      <c r="A5" s="139">
        <v>1</v>
      </c>
      <c r="B5" s="99" t="s">
        <v>873</v>
      </c>
      <c r="C5" s="171" t="s">
        <v>843</v>
      </c>
      <c r="D5" s="77" t="s">
        <v>842</v>
      </c>
      <c r="E5" s="78">
        <v>480000</v>
      </c>
      <c r="F5" s="79">
        <v>44461</v>
      </c>
      <c r="G5" s="80">
        <v>44469</v>
      </c>
      <c r="H5" s="131"/>
    </row>
    <row r="6" spans="1:12" s="140" customFormat="1" ht="15.75" x14ac:dyDescent="0.25">
      <c r="A6" s="139"/>
      <c r="B6" s="98"/>
      <c r="C6" s="75"/>
      <c r="D6" s="77"/>
      <c r="E6" s="78"/>
      <c r="F6" s="79"/>
      <c r="G6" s="80"/>
      <c r="H6" s="131"/>
    </row>
    <row r="7" spans="1:12" s="140" customFormat="1" ht="15.75" x14ac:dyDescent="0.25">
      <c r="A7" s="131"/>
      <c r="B7" s="125"/>
      <c r="C7" s="171"/>
      <c r="D7" s="77"/>
      <c r="E7" s="78"/>
      <c r="F7" s="79"/>
      <c r="G7" s="80"/>
      <c r="H7" s="131"/>
    </row>
    <row r="8" spans="1:12" s="140" customFormat="1" ht="15.75" x14ac:dyDescent="0.25">
      <c r="A8" s="131"/>
      <c r="B8" s="125"/>
      <c r="C8" s="171"/>
      <c r="D8" s="77"/>
      <c r="E8" s="78"/>
      <c r="F8" s="79"/>
      <c r="G8" s="80"/>
      <c r="H8" s="131"/>
    </row>
    <row r="9" spans="1:12" s="140" customFormat="1" ht="15.75" x14ac:dyDescent="0.25">
      <c r="A9" s="131"/>
      <c r="B9" s="125"/>
      <c r="C9" s="171"/>
      <c r="D9" s="77"/>
      <c r="E9" s="78"/>
      <c r="F9" s="79"/>
      <c r="G9" s="80"/>
      <c r="H9" s="131"/>
    </row>
    <row r="10" spans="1:12" s="140" customFormat="1" ht="15.75" x14ac:dyDescent="0.25">
      <c r="A10" s="131"/>
      <c r="B10" s="125"/>
      <c r="C10" s="171"/>
      <c r="D10" s="77"/>
      <c r="E10" s="78"/>
      <c r="F10" s="79"/>
      <c r="G10" s="80"/>
      <c r="H10" s="131"/>
    </row>
    <row r="11" spans="1:12" s="140" customFormat="1" ht="15.75" x14ac:dyDescent="0.25">
      <c r="A11" s="131"/>
      <c r="B11" s="126"/>
      <c r="C11" s="76"/>
      <c r="D11" s="77"/>
      <c r="E11" s="78"/>
      <c r="F11" s="79"/>
      <c r="G11" s="80"/>
      <c r="H11" s="131"/>
    </row>
    <row r="12" spans="1:12" s="140" customFormat="1" ht="15.75" x14ac:dyDescent="0.25">
      <c r="A12" s="320" t="s">
        <v>16</v>
      </c>
      <c r="B12" s="321"/>
      <c r="C12" s="142"/>
      <c r="D12" s="143"/>
      <c r="E12" s="96">
        <f>SUM(E5:E11)</f>
        <v>480000</v>
      </c>
      <c r="F12" s="144"/>
      <c r="G12" s="131"/>
      <c r="H12" s="145"/>
      <c r="I12" s="182"/>
    </row>
    <row r="13" spans="1:12" s="140" customFormat="1" ht="16.5" thickBot="1" x14ac:dyDescent="0.3">
      <c r="A13" s="146"/>
      <c r="B13" s="146"/>
      <c r="C13" s="147"/>
      <c r="D13" s="148"/>
      <c r="E13" s="149"/>
      <c r="F13" s="150"/>
      <c r="G13" s="151"/>
      <c r="H13" s="152"/>
      <c r="I13" s="182"/>
    </row>
    <row r="14" spans="1:12" ht="19.5" thickBot="1" x14ac:dyDescent="0.3">
      <c r="A14" s="322" t="s">
        <v>10</v>
      </c>
      <c r="B14" s="323"/>
      <c r="C14" s="323"/>
      <c r="D14" s="323"/>
      <c r="E14" s="323"/>
      <c r="F14" s="323"/>
      <c r="G14" s="323"/>
      <c r="H14" s="324"/>
      <c r="I14" s="133"/>
      <c r="J14" s="133"/>
      <c r="K14" s="133"/>
      <c r="L14" s="133"/>
    </row>
    <row r="15" spans="1:12" ht="30" x14ac:dyDescent="0.25">
      <c r="A15" s="134" t="s">
        <v>2</v>
      </c>
      <c r="B15" s="134" t="s">
        <v>3</v>
      </c>
      <c r="C15" s="153" t="s">
        <v>4</v>
      </c>
      <c r="D15" s="136" t="s">
        <v>0</v>
      </c>
      <c r="E15" s="137" t="s">
        <v>14</v>
      </c>
      <c r="F15" s="134" t="s">
        <v>597</v>
      </c>
      <c r="G15" s="134" t="s">
        <v>6</v>
      </c>
      <c r="H15" s="138" t="s">
        <v>7</v>
      </c>
    </row>
    <row r="16" spans="1:12" s="159" customFormat="1" ht="15.75" x14ac:dyDescent="0.25">
      <c r="A16" s="154">
        <v>1</v>
      </c>
      <c r="B16" s="99" t="s">
        <v>125</v>
      </c>
      <c r="C16" s="171" t="s">
        <v>760</v>
      </c>
      <c r="D16" s="155" t="s">
        <v>835</v>
      </c>
      <c r="E16" s="91">
        <v>24551.81</v>
      </c>
      <c r="F16" s="156">
        <v>44434</v>
      </c>
      <c r="G16" s="157">
        <v>44441</v>
      </c>
      <c r="H16" s="131"/>
      <c r="I16" s="140"/>
    </row>
    <row r="17" spans="1:9" s="159" customFormat="1" ht="15.75" x14ac:dyDescent="0.25">
      <c r="A17" s="154">
        <v>2</v>
      </c>
      <c r="B17" s="99" t="s">
        <v>638</v>
      </c>
      <c r="C17" s="171" t="s">
        <v>764</v>
      </c>
      <c r="D17" s="155" t="s">
        <v>836</v>
      </c>
      <c r="E17" s="91">
        <v>18419.77</v>
      </c>
      <c r="F17" s="156">
        <v>44435</v>
      </c>
      <c r="G17" s="157">
        <v>44441</v>
      </c>
      <c r="H17" s="131"/>
      <c r="I17" s="140"/>
    </row>
    <row r="18" spans="1:9" s="159" customFormat="1" ht="15.75" x14ac:dyDescent="0.25">
      <c r="A18" s="154">
        <v>3</v>
      </c>
      <c r="B18" s="99" t="s">
        <v>564</v>
      </c>
      <c r="C18" s="171" t="s">
        <v>804</v>
      </c>
      <c r="D18" s="155" t="s">
        <v>837</v>
      </c>
      <c r="E18" s="91">
        <v>37772.32</v>
      </c>
      <c r="F18" s="156">
        <v>44435</v>
      </c>
      <c r="G18" s="157">
        <v>44441</v>
      </c>
      <c r="H18" s="131"/>
      <c r="I18" s="140"/>
    </row>
    <row r="19" spans="1:9" s="159" customFormat="1" ht="15.75" x14ac:dyDescent="0.25">
      <c r="A19" s="154">
        <v>4</v>
      </c>
      <c r="B19" s="99" t="s">
        <v>125</v>
      </c>
      <c r="C19" s="171" t="s">
        <v>760</v>
      </c>
      <c r="D19" s="155" t="s">
        <v>845</v>
      </c>
      <c r="E19" s="91">
        <v>25185.51</v>
      </c>
      <c r="F19" s="156">
        <v>44462</v>
      </c>
      <c r="G19" s="157">
        <v>44473</v>
      </c>
      <c r="H19" s="131"/>
    </row>
    <row r="20" spans="1:9" s="159" customFormat="1" ht="15.75" x14ac:dyDescent="0.25">
      <c r="A20" s="154">
        <v>5</v>
      </c>
      <c r="B20" s="99" t="s">
        <v>564</v>
      </c>
      <c r="C20" s="171" t="s">
        <v>804</v>
      </c>
      <c r="D20" s="155" t="s">
        <v>849</v>
      </c>
      <c r="E20" s="91">
        <v>37777.75</v>
      </c>
      <c r="F20" s="156">
        <v>44467</v>
      </c>
      <c r="G20" s="157">
        <v>44473</v>
      </c>
      <c r="H20" s="131"/>
    </row>
    <row r="21" spans="1:9" s="159" customFormat="1" ht="15.75" x14ac:dyDescent="0.25">
      <c r="A21" s="154">
        <v>6</v>
      </c>
      <c r="B21" s="99" t="s">
        <v>638</v>
      </c>
      <c r="C21" s="171" t="s">
        <v>764</v>
      </c>
      <c r="D21" s="155" t="s">
        <v>851</v>
      </c>
      <c r="E21" s="91">
        <v>18419.77</v>
      </c>
      <c r="F21" s="156">
        <v>44468</v>
      </c>
      <c r="G21" s="157">
        <v>44473</v>
      </c>
      <c r="H21" s="131"/>
    </row>
    <row r="22" spans="1:9" s="159" customFormat="1" ht="15.75" x14ac:dyDescent="0.25">
      <c r="A22" s="154">
        <v>7</v>
      </c>
      <c r="B22" s="81" t="s">
        <v>127</v>
      </c>
      <c r="C22" s="200" t="s">
        <v>782</v>
      </c>
      <c r="D22" s="155" t="s">
        <v>868</v>
      </c>
      <c r="E22" s="91">
        <v>609.30999999999995</v>
      </c>
      <c r="F22" s="156">
        <v>44473</v>
      </c>
      <c r="G22" s="157">
        <v>44474</v>
      </c>
      <c r="H22" s="131"/>
      <c r="I22" s="140"/>
    </row>
    <row r="23" spans="1:9" s="159" customFormat="1" ht="15.75" x14ac:dyDescent="0.25">
      <c r="A23" s="154">
        <v>8</v>
      </c>
      <c r="B23" s="99" t="s">
        <v>564</v>
      </c>
      <c r="C23" s="171" t="s">
        <v>804</v>
      </c>
      <c r="D23" s="155" t="s">
        <v>957</v>
      </c>
      <c r="E23" s="91">
        <v>37751.480000000003</v>
      </c>
      <c r="F23" s="156">
        <v>44498</v>
      </c>
      <c r="G23" s="157">
        <v>44504</v>
      </c>
      <c r="H23" s="131"/>
      <c r="I23" s="140"/>
    </row>
    <row r="24" spans="1:9" s="159" customFormat="1" ht="15.75" x14ac:dyDescent="0.25">
      <c r="A24" s="154">
        <v>9</v>
      </c>
      <c r="B24" s="99" t="s">
        <v>125</v>
      </c>
      <c r="C24" s="171" t="s">
        <v>760</v>
      </c>
      <c r="D24" s="155" t="s">
        <v>956</v>
      </c>
      <c r="E24" s="91">
        <v>25145.88</v>
      </c>
      <c r="F24" s="156">
        <v>44498</v>
      </c>
      <c r="G24" s="157">
        <v>44504</v>
      </c>
      <c r="H24" s="158"/>
    </row>
    <row r="25" spans="1:9" s="159" customFormat="1" ht="15.75" x14ac:dyDescent="0.25">
      <c r="A25" s="154">
        <v>10</v>
      </c>
      <c r="B25" s="81" t="s">
        <v>127</v>
      </c>
      <c r="C25" s="200" t="s">
        <v>782</v>
      </c>
      <c r="D25" s="155" t="s">
        <v>958</v>
      </c>
      <c r="E25" s="91">
        <v>597.6</v>
      </c>
      <c r="F25" s="156">
        <v>44498</v>
      </c>
      <c r="G25" s="157">
        <v>44504</v>
      </c>
      <c r="H25" s="158"/>
    </row>
    <row r="26" spans="1:9" s="159" customFormat="1" ht="15.75" x14ac:dyDescent="0.25">
      <c r="A26" s="154">
        <v>11</v>
      </c>
      <c r="B26" s="99" t="s">
        <v>638</v>
      </c>
      <c r="C26" s="171" t="s">
        <v>764</v>
      </c>
      <c r="D26" s="155" t="s">
        <v>960</v>
      </c>
      <c r="E26" s="91">
        <v>18419.77</v>
      </c>
      <c r="F26" s="156">
        <v>44508</v>
      </c>
      <c r="G26" s="190">
        <v>44517</v>
      </c>
      <c r="H26" s="158"/>
    </row>
    <row r="27" spans="1:9" s="159" customFormat="1" ht="15.75" x14ac:dyDescent="0.25">
      <c r="A27" s="154">
        <v>12</v>
      </c>
      <c r="B27" s="99" t="s">
        <v>564</v>
      </c>
      <c r="C27" s="193" t="s">
        <v>804</v>
      </c>
      <c r="D27" s="155" t="s">
        <v>982</v>
      </c>
      <c r="E27" s="91">
        <v>37747.919999999998</v>
      </c>
      <c r="F27" s="156">
        <v>44530</v>
      </c>
      <c r="G27" s="190">
        <v>44532</v>
      </c>
      <c r="H27" s="158"/>
    </row>
    <row r="28" spans="1:9" s="159" customFormat="1" ht="15.75" x14ac:dyDescent="0.25">
      <c r="A28" s="154">
        <v>13</v>
      </c>
      <c r="B28" s="99" t="s">
        <v>125</v>
      </c>
      <c r="C28" s="193" t="s">
        <v>760</v>
      </c>
      <c r="D28" s="155" t="s">
        <v>980</v>
      </c>
      <c r="E28" s="91">
        <v>25134.84</v>
      </c>
      <c r="F28" s="156">
        <v>44529</v>
      </c>
      <c r="G28" s="190">
        <v>44532</v>
      </c>
      <c r="H28" s="158"/>
    </row>
    <row r="29" spans="1:9" s="159" customFormat="1" ht="15.75" x14ac:dyDescent="0.25">
      <c r="A29" s="154">
        <v>14</v>
      </c>
      <c r="B29" s="81" t="s">
        <v>127</v>
      </c>
      <c r="C29" s="201" t="s">
        <v>782</v>
      </c>
      <c r="D29" s="195" t="s">
        <v>983</v>
      </c>
      <c r="E29" s="196">
        <v>618.79999999999995</v>
      </c>
      <c r="F29" s="197">
        <v>44532</v>
      </c>
      <c r="G29" s="190">
        <v>44533</v>
      </c>
      <c r="H29" s="158"/>
    </row>
    <row r="30" spans="1:9" s="159" customFormat="1" ht="15.75" x14ac:dyDescent="0.25">
      <c r="A30" s="154">
        <v>15</v>
      </c>
      <c r="B30" s="99" t="s">
        <v>638</v>
      </c>
      <c r="C30" s="193" t="s">
        <v>764</v>
      </c>
      <c r="D30" s="155" t="s">
        <v>981</v>
      </c>
      <c r="E30" s="194">
        <v>18419.77</v>
      </c>
      <c r="F30" s="156">
        <v>44529</v>
      </c>
      <c r="G30" s="157">
        <v>44532</v>
      </c>
      <c r="H30" s="158"/>
    </row>
    <row r="31" spans="1:9" s="159" customFormat="1" ht="15.75" x14ac:dyDescent="0.25">
      <c r="A31" s="154">
        <v>16</v>
      </c>
      <c r="B31" s="81" t="s">
        <v>127</v>
      </c>
      <c r="C31" s="200" t="s">
        <v>782</v>
      </c>
      <c r="D31" s="195" t="s">
        <v>1021</v>
      </c>
      <c r="E31" s="196">
        <v>602.12</v>
      </c>
      <c r="F31" s="197">
        <v>44552</v>
      </c>
      <c r="G31" s="190">
        <v>44553</v>
      </c>
      <c r="H31" s="158"/>
    </row>
    <row r="32" spans="1:9" s="140" customFormat="1" ht="15.75" x14ac:dyDescent="0.25">
      <c r="A32" s="154"/>
      <c r="B32" s="99"/>
      <c r="C32" s="193"/>
      <c r="D32" s="155"/>
      <c r="E32" s="194"/>
      <c r="F32" s="156"/>
      <c r="G32" s="157"/>
      <c r="H32" s="131"/>
    </row>
    <row r="33" spans="1:12" ht="15.75" x14ac:dyDescent="0.25">
      <c r="A33" s="320" t="s">
        <v>16</v>
      </c>
      <c r="B33" s="321"/>
      <c r="C33" s="142"/>
      <c r="D33" s="143"/>
      <c r="E33" s="97">
        <f>SUM(E16:E32)</f>
        <v>327174.42</v>
      </c>
      <c r="F33" s="144"/>
      <c r="G33" s="131"/>
      <c r="H33" s="81"/>
    </row>
    <row r="34" spans="1:12" ht="19.5" thickBot="1" x14ac:dyDescent="0.3">
      <c r="A34" s="166"/>
      <c r="D34" s="132"/>
      <c r="E34" s="168"/>
      <c r="F34" s="169"/>
      <c r="G34" s="169"/>
      <c r="H34" s="169"/>
      <c r="I34" s="133"/>
      <c r="J34" s="133"/>
      <c r="K34" s="133"/>
      <c r="L34" s="133"/>
    </row>
    <row r="35" spans="1:12" ht="19.5" thickBot="1" x14ac:dyDescent="0.3">
      <c r="A35" s="322" t="s">
        <v>12</v>
      </c>
      <c r="B35" s="323"/>
      <c r="C35" s="323"/>
      <c r="D35" s="323"/>
      <c r="E35" s="323"/>
      <c r="F35" s="323"/>
      <c r="G35" s="323"/>
      <c r="H35" s="324"/>
    </row>
    <row r="36" spans="1:12" s="140" customFormat="1" ht="30" x14ac:dyDescent="0.25">
      <c r="A36" s="134" t="s">
        <v>2</v>
      </c>
      <c r="B36" s="134" t="s">
        <v>3</v>
      </c>
      <c r="C36" s="153" t="s">
        <v>4</v>
      </c>
      <c r="D36" s="136" t="s">
        <v>0</v>
      </c>
      <c r="E36" s="137" t="s">
        <v>14</v>
      </c>
      <c r="F36" s="134" t="s">
        <v>597</v>
      </c>
      <c r="G36" s="134" t="s">
        <v>6</v>
      </c>
      <c r="H36" s="134" t="s">
        <v>7</v>
      </c>
    </row>
    <row r="37" spans="1:12" s="140" customFormat="1" ht="15.75" x14ac:dyDescent="0.2">
      <c r="A37" s="94">
        <v>1</v>
      </c>
      <c r="B37" s="81" t="s">
        <v>634</v>
      </c>
      <c r="C37" s="171" t="s">
        <v>759</v>
      </c>
      <c r="D37" s="130">
        <v>116304036</v>
      </c>
      <c r="E37" s="78">
        <v>16.41</v>
      </c>
      <c r="F37" s="79">
        <v>44445</v>
      </c>
      <c r="G37" s="79">
        <v>44445</v>
      </c>
      <c r="H37" s="131"/>
    </row>
    <row r="38" spans="1:12" s="140" customFormat="1" ht="15.75" x14ac:dyDescent="0.2">
      <c r="A38" s="94">
        <v>2</v>
      </c>
      <c r="B38" s="81" t="s">
        <v>634</v>
      </c>
      <c r="C38" s="171" t="s">
        <v>759</v>
      </c>
      <c r="D38" s="130">
        <v>116304037</v>
      </c>
      <c r="E38" s="78">
        <v>3452.8</v>
      </c>
      <c r="F38" s="79">
        <v>44445</v>
      </c>
      <c r="G38" s="79">
        <v>44449</v>
      </c>
      <c r="H38" s="131"/>
    </row>
    <row r="39" spans="1:12" s="140" customFormat="1" ht="15.75" x14ac:dyDescent="0.2">
      <c r="A39" s="94">
        <v>3</v>
      </c>
      <c r="B39" s="81" t="s">
        <v>634</v>
      </c>
      <c r="C39" s="171" t="s">
        <v>759</v>
      </c>
      <c r="D39" s="130">
        <v>117081767</v>
      </c>
      <c r="E39" s="78">
        <v>3478.63</v>
      </c>
      <c r="F39" s="79">
        <v>44454</v>
      </c>
      <c r="G39" s="79">
        <v>44477</v>
      </c>
      <c r="H39" s="131"/>
      <c r="I39" s="159"/>
    </row>
    <row r="40" spans="1:12" s="140" customFormat="1" ht="15.75" x14ac:dyDescent="0.2">
      <c r="A40" s="94">
        <v>4</v>
      </c>
      <c r="B40" s="81" t="s">
        <v>189</v>
      </c>
      <c r="C40" s="171" t="s">
        <v>807</v>
      </c>
      <c r="D40" s="130">
        <v>1039683</v>
      </c>
      <c r="E40" s="78">
        <v>538.42999999999995</v>
      </c>
      <c r="F40" s="79">
        <v>44454</v>
      </c>
      <c r="G40" s="79">
        <v>44456</v>
      </c>
      <c r="H40" s="131"/>
    </row>
    <row r="41" spans="1:12" s="140" customFormat="1" ht="15.75" x14ac:dyDescent="0.2">
      <c r="A41" s="94">
        <v>5</v>
      </c>
      <c r="B41" s="81" t="s">
        <v>28</v>
      </c>
      <c r="C41" s="171" t="s">
        <v>768</v>
      </c>
      <c r="D41" s="128" t="s">
        <v>862</v>
      </c>
      <c r="E41" s="78">
        <v>136.05000000000001</v>
      </c>
      <c r="F41" s="79">
        <v>44469</v>
      </c>
      <c r="G41" s="79">
        <v>44474</v>
      </c>
      <c r="H41" s="131"/>
      <c r="I41" s="159"/>
    </row>
    <row r="42" spans="1:12" s="140" customFormat="1" ht="15.75" x14ac:dyDescent="0.2">
      <c r="A42" s="94">
        <v>6</v>
      </c>
      <c r="B42" s="130" t="s">
        <v>28</v>
      </c>
      <c r="C42" s="171" t="s">
        <v>768</v>
      </c>
      <c r="D42" s="128" t="s">
        <v>861</v>
      </c>
      <c r="E42" s="78">
        <v>105.72</v>
      </c>
      <c r="F42" s="79">
        <v>44469</v>
      </c>
      <c r="G42" s="79">
        <v>44474</v>
      </c>
      <c r="H42" s="131"/>
      <c r="I42" s="159"/>
    </row>
    <row r="43" spans="1:12" s="140" customFormat="1" ht="15.75" x14ac:dyDescent="0.2">
      <c r="A43" s="94">
        <v>7</v>
      </c>
      <c r="B43" s="130" t="s">
        <v>28</v>
      </c>
      <c r="C43" s="171" t="s">
        <v>768</v>
      </c>
      <c r="D43" s="128" t="s">
        <v>860</v>
      </c>
      <c r="E43" s="78">
        <v>67.150000000000006</v>
      </c>
      <c r="F43" s="79">
        <v>44469</v>
      </c>
      <c r="G43" s="79">
        <v>44474</v>
      </c>
      <c r="H43" s="131"/>
      <c r="I43" s="159"/>
    </row>
    <row r="44" spans="1:12" s="140" customFormat="1" ht="15.75" x14ac:dyDescent="0.2">
      <c r="A44" s="94">
        <v>8</v>
      </c>
      <c r="B44" s="81" t="s">
        <v>28</v>
      </c>
      <c r="C44" s="171" t="s">
        <v>768</v>
      </c>
      <c r="D44" s="128" t="s">
        <v>859</v>
      </c>
      <c r="E44" s="78">
        <v>67.150000000000006</v>
      </c>
      <c r="F44" s="79">
        <v>44469</v>
      </c>
      <c r="G44" s="79">
        <v>44474</v>
      </c>
      <c r="H44" s="131"/>
      <c r="I44" s="159"/>
    </row>
    <row r="45" spans="1:12" s="140" customFormat="1" ht="15.75" x14ac:dyDescent="0.2">
      <c r="A45" s="94">
        <v>9</v>
      </c>
      <c r="B45" s="81" t="s">
        <v>28</v>
      </c>
      <c r="C45" s="171" t="s">
        <v>768</v>
      </c>
      <c r="D45" s="128" t="s">
        <v>863</v>
      </c>
      <c r="E45" s="78">
        <v>67.150000000000006</v>
      </c>
      <c r="F45" s="79">
        <v>44470</v>
      </c>
      <c r="G45" s="79">
        <v>44474</v>
      </c>
      <c r="H45" s="131"/>
    </row>
    <row r="46" spans="1:12" s="140" customFormat="1" ht="15.75" x14ac:dyDescent="0.2">
      <c r="A46" s="94">
        <v>10</v>
      </c>
      <c r="B46" s="81" t="s">
        <v>634</v>
      </c>
      <c r="C46" s="171" t="s">
        <v>759</v>
      </c>
      <c r="D46" s="128" t="s">
        <v>930</v>
      </c>
      <c r="E46" s="78">
        <v>3418.52</v>
      </c>
      <c r="F46" s="79">
        <v>44476</v>
      </c>
      <c r="G46" s="79">
        <v>44512</v>
      </c>
      <c r="H46" s="131"/>
      <c r="I46" s="159"/>
    </row>
    <row r="47" spans="1:12" s="140" customFormat="1" ht="15.75" x14ac:dyDescent="0.2">
      <c r="A47" s="94">
        <v>11</v>
      </c>
      <c r="B47" s="81" t="s">
        <v>189</v>
      </c>
      <c r="C47" s="171" t="s">
        <v>807</v>
      </c>
      <c r="D47" s="128" t="s">
        <v>931</v>
      </c>
      <c r="E47" s="78">
        <v>46.14</v>
      </c>
      <c r="F47" s="79">
        <v>44483</v>
      </c>
      <c r="G47" s="79">
        <v>44484</v>
      </c>
      <c r="H47" s="131"/>
      <c r="I47" s="159"/>
    </row>
    <row r="48" spans="1:12" s="140" customFormat="1" ht="15.75" x14ac:dyDescent="0.2">
      <c r="A48" s="94">
        <v>12</v>
      </c>
      <c r="B48" s="81" t="s">
        <v>28</v>
      </c>
      <c r="C48" s="171" t="s">
        <v>768</v>
      </c>
      <c r="D48" s="128" t="s">
        <v>952</v>
      </c>
      <c r="E48" s="78">
        <v>67.14</v>
      </c>
      <c r="F48" s="79">
        <v>44501</v>
      </c>
      <c r="G48" s="79">
        <v>44504</v>
      </c>
      <c r="H48" s="131"/>
      <c r="I48" s="159"/>
    </row>
    <row r="49" spans="1:12" s="140" customFormat="1" ht="15.75" x14ac:dyDescent="0.2">
      <c r="A49" s="94">
        <v>13</v>
      </c>
      <c r="B49" s="130" t="s">
        <v>28</v>
      </c>
      <c r="C49" s="171" t="s">
        <v>768</v>
      </c>
      <c r="D49" s="128" t="s">
        <v>953</v>
      </c>
      <c r="E49" s="78">
        <v>74.84</v>
      </c>
      <c r="F49" s="79">
        <v>44501</v>
      </c>
      <c r="G49" s="79">
        <v>44504</v>
      </c>
      <c r="H49" s="131"/>
      <c r="I49" s="159"/>
    </row>
    <row r="50" spans="1:12" s="140" customFormat="1" ht="15.75" x14ac:dyDescent="0.2">
      <c r="A50" s="94">
        <v>14</v>
      </c>
      <c r="B50" s="130" t="s">
        <v>28</v>
      </c>
      <c r="C50" s="171" t="s">
        <v>768</v>
      </c>
      <c r="D50" s="128" t="s">
        <v>954</v>
      </c>
      <c r="E50" s="78">
        <v>67.14</v>
      </c>
      <c r="F50" s="79">
        <v>44501</v>
      </c>
      <c r="G50" s="79">
        <v>44504</v>
      </c>
      <c r="H50" s="131"/>
      <c r="I50" s="159"/>
    </row>
    <row r="51" spans="1:12" s="140" customFormat="1" ht="15.75" x14ac:dyDescent="0.2">
      <c r="A51" s="94">
        <v>15</v>
      </c>
      <c r="B51" s="81" t="s">
        <v>28</v>
      </c>
      <c r="C51" s="171" t="s">
        <v>768</v>
      </c>
      <c r="D51" s="128" t="s">
        <v>959</v>
      </c>
      <c r="E51" s="78">
        <v>96.2</v>
      </c>
      <c r="F51" s="79">
        <v>44501</v>
      </c>
      <c r="G51" s="79">
        <v>44504</v>
      </c>
      <c r="H51" s="131"/>
      <c r="I51" s="159"/>
    </row>
    <row r="52" spans="1:12" s="140" customFormat="1" ht="15.75" x14ac:dyDescent="0.2">
      <c r="A52" s="94">
        <v>16</v>
      </c>
      <c r="B52" s="81" t="s">
        <v>28</v>
      </c>
      <c r="C52" s="171" t="s">
        <v>768</v>
      </c>
      <c r="D52" s="128" t="s">
        <v>955</v>
      </c>
      <c r="E52" s="78">
        <v>67.14</v>
      </c>
      <c r="F52" s="79">
        <v>44501</v>
      </c>
      <c r="G52" s="79">
        <v>44504</v>
      </c>
      <c r="H52" s="131"/>
      <c r="I52" s="159"/>
    </row>
    <row r="53" spans="1:12" s="140" customFormat="1" ht="15.75" x14ac:dyDescent="0.2">
      <c r="A53" s="94">
        <v>17</v>
      </c>
      <c r="B53" s="81" t="s">
        <v>634</v>
      </c>
      <c r="C53" s="171" t="s">
        <v>759</v>
      </c>
      <c r="D53" s="130">
        <v>123042564</v>
      </c>
      <c r="E53" s="78">
        <v>3368.61</v>
      </c>
      <c r="F53" s="79">
        <v>44516</v>
      </c>
      <c r="G53" s="79">
        <v>44540</v>
      </c>
      <c r="H53" s="131"/>
      <c r="I53" s="159"/>
    </row>
    <row r="54" spans="1:12" s="140" customFormat="1" ht="15.75" x14ac:dyDescent="0.2">
      <c r="A54" s="94">
        <v>18</v>
      </c>
      <c r="B54" s="81" t="s">
        <v>28</v>
      </c>
      <c r="C54" s="193" t="s">
        <v>768</v>
      </c>
      <c r="D54" s="128" t="s">
        <v>974</v>
      </c>
      <c r="E54" s="78">
        <v>86.84</v>
      </c>
      <c r="F54" s="79">
        <v>44530</v>
      </c>
      <c r="G54" s="79">
        <v>44533</v>
      </c>
      <c r="H54" s="131"/>
      <c r="I54" s="159"/>
    </row>
    <row r="55" spans="1:12" s="140" customFormat="1" ht="15.75" x14ac:dyDescent="0.2">
      <c r="A55" s="94">
        <v>19</v>
      </c>
      <c r="B55" s="130" t="s">
        <v>28</v>
      </c>
      <c r="C55" s="193" t="s">
        <v>768</v>
      </c>
      <c r="D55" s="128" t="s">
        <v>976</v>
      </c>
      <c r="E55" s="78">
        <v>67.150000000000006</v>
      </c>
      <c r="F55" s="79">
        <v>44530</v>
      </c>
      <c r="G55" s="79">
        <v>44533</v>
      </c>
      <c r="H55" s="131"/>
      <c r="I55" s="159"/>
    </row>
    <row r="56" spans="1:12" s="140" customFormat="1" ht="15.75" x14ac:dyDescent="0.2">
      <c r="A56" s="94">
        <v>20</v>
      </c>
      <c r="B56" s="130" t="s">
        <v>28</v>
      </c>
      <c r="C56" s="193" t="s">
        <v>768</v>
      </c>
      <c r="D56" s="128" t="s">
        <v>977</v>
      </c>
      <c r="E56" s="78">
        <v>67.150000000000006</v>
      </c>
      <c r="F56" s="79">
        <v>44530</v>
      </c>
      <c r="G56" s="79">
        <v>44533</v>
      </c>
      <c r="H56" s="131"/>
      <c r="I56" s="159"/>
    </row>
    <row r="57" spans="1:12" s="140" customFormat="1" ht="15.75" x14ac:dyDescent="0.2">
      <c r="A57" s="94">
        <v>21</v>
      </c>
      <c r="B57" s="81" t="s">
        <v>28</v>
      </c>
      <c r="C57" s="193" t="s">
        <v>768</v>
      </c>
      <c r="D57" s="128" t="s">
        <v>975</v>
      </c>
      <c r="E57" s="78">
        <v>115.35</v>
      </c>
      <c r="F57" s="79">
        <v>44530</v>
      </c>
      <c r="G57" s="79">
        <v>44533</v>
      </c>
      <c r="H57" s="131"/>
    </row>
    <row r="58" spans="1:12" s="140" customFormat="1" ht="15.75" x14ac:dyDescent="0.2">
      <c r="A58" s="94">
        <v>22</v>
      </c>
      <c r="B58" s="81" t="s">
        <v>28</v>
      </c>
      <c r="C58" s="193" t="s">
        <v>768</v>
      </c>
      <c r="D58" s="128" t="s">
        <v>978</v>
      </c>
      <c r="E58" s="78">
        <v>67.150000000000006</v>
      </c>
      <c r="F58" s="79">
        <v>44530</v>
      </c>
      <c r="G58" s="79">
        <v>44533</v>
      </c>
      <c r="H58" s="131"/>
    </row>
    <row r="59" spans="1:12" s="140" customFormat="1" ht="15.75" x14ac:dyDescent="0.2">
      <c r="A59" s="81">
        <v>23</v>
      </c>
      <c r="B59" s="81" t="s">
        <v>189</v>
      </c>
      <c r="C59" s="193" t="s">
        <v>807</v>
      </c>
      <c r="D59" s="130">
        <v>1066085</v>
      </c>
      <c r="E59" s="78">
        <v>72.53</v>
      </c>
      <c r="F59" s="79">
        <v>44543</v>
      </c>
      <c r="G59" s="79">
        <v>44550</v>
      </c>
      <c r="H59" s="131"/>
    </row>
    <row r="60" spans="1:12" s="140" customFormat="1" ht="15" customHeight="1" x14ac:dyDescent="0.25">
      <c r="A60" s="81">
        <v>24</v>
      </c>
      <c r="B60" s="99" t="s">
        <v>18</v>
      </c>
      <c r="C60" s="193" t="s">
        <v>784</v>
      </c>
      <c r="D60" s="99">
        <v>2292474</v>
      </c>
      <c r="E60" s="78">
        <v>1089.0999999999999</v>
      </c>
      <c r="F60" s="79">
        <v>44546</v>
      </c>
      <c r="G60" s="79">
        <v>44551</v>
      </c>
      <c r="H60" s="131"/>
    </row>
    <row r="61" spans="1:12" s="140" customFormat="1" ht="15.75" x14ac:dyDescent="0.25">
      <c r="A61" s="81">
        <v>25</v>
      </c>
      <c r="B61" s="81" t="s">
        <v>634</v>
      </c>
      <c r="C61" s="193" t="s">
        <v>759</v>
      </c>
      <c r="D61" s="210">
        <v>126478583</v>
      </c>
      <c r="E61" s="78">
        <v>3610.29</v>
      </c>
      <c r="F61" s="79">
        <v>44546</v>
      </c>
      <c r="G61" s="79">
        <v>44553</v>
      </c>
      <c r="H61" s="131"/>
    </row>
    <row r="62" spans="1:12" s="140" customFormat="1" ht="15.75" x14ac:dyDescent="0.2">
      <c r="A62" s="94"/>
      <c r="B62" s="81"/>
      <c r="C62" s="193"/>
      <c r="D62" s="130"/>
      <c r="E62" s="78"/>
      <c r="F62" s="79"/>
      <c r="G62" s="79"/>
      <c r="I62" s="159"/>
    </row>
    <row r="63" spans="1:12" s="140" customFormat="1" ht="15.75" x14ac:dyDescent="0.25">
      <c r="A63" s="94"/>
      <c r="B63" s="99"/>
      <c r="C63" s="193"/>
      <c r="D63" s="129"/>
      <c r="E63" s="78"/>
      <c r="F63" s="79"/>
      <c r="G63" s="79"/>
      <c r="H63" s="154"/>
      <c r="I63" s="159"/>
    </row>
    <row r="64" spans="1:12" ht="18.75" x14ac:dyDescent="0.25">
      <c r="A64" s="320" t="s">
        <v>16</v>
      </c>
      <c r="B64" s="321"/>
      <c r="C64" s="142"/>
      <c r="D64" s="143"/>
      <c r="E64" s="96">
        <f>SUM(E37:E63)</f>
        <v>20310.78</v>
      </c>
      <c r="F64" s="144"/>
      <c r="G64" s="131"/>
      <c r="H64" s="131"/>
      <c r="I64" s="133"/>
      <c r="J64" s="133"/>
      <c r="K64" s="133"/>
      <c r="L64" s="133"/>
    </row>
    <row r="65" spans="1:12" ht="16.5" thickBot="1" x14ac:dyDescent="0.3">
      <c r="A65" s="146"/>
      <c r="B65" s="146"/>
      <c r="C65" s="147"/>
      <c r="D65" s="148"/>
      <c r="E65" s="149"/>
      <c r="F65" s="150"/>
      <c r="G65" s="151"/>
    </row>
    <row r="66" spans="1:12" s="140" customFormat="1" ht="19.5" thickBot="1" x14ac:dyDescent="0.3">
      <c r="A66" s="322" t="s">
        <v>13</v>
      </c>
      <c r="B66" s="323"/>
      <c r="C66" s="323"/>
      <c r="D66" s="323"/>
      <c r="E66" s="323"/>
      <c r="F66" s="323"/>
      <c r="G66" s="323"/>
      <c r="H66" s="324"/>
    </row>
    <row r="67" spans="1:12" s="140" customFormat="1" ht="30" x14ac:dyDescent="0.25">
      <c r="A67" s="134" t="s">
        <v>2</v>
      </c>
      <c r="B67" s="134" t="s">
        <v>3</v>
      </c>
      <c r="C67" s="135" t="s">
        <v>4</v>
      </c>
      <c r="D67" s="136" t="s">
        <v>0</v>
      </c>
      <c r="E67" s="137" t="s">
        <v>14</v>
      </c>
      <c r="F67" s="134" t="s">
        <v>597</v>
      </c>
      <c r="G67" s="134" t="s">
        <v>6</v>
      </c>
      <c r="H67" s="134" t="s">
        <v>7</v>
      </c>
    </row>
    <row r="68" spans="1:12" s="140" customFormat="1" ht="15.75" x14ac:dyDescent="0.25">
      <c r="A68" s="81"/>
      <c r="B68" s="99"/>
      <c r="C68" s="88"/>
      <c r="D68" s="92"/>
      <c r="E68" s="83"/>
      <c r="F68" s="79"/>
      <c r="G68" s="79"/>
      <c r="H68" s="173"/>
    </row>
    <row r="69" spans="1:12" x14ac:dyDescent="0.25">
      <c r="A69" s="81"/>
      <c r="B69" s="99"/>
      <c r="C69" s="88"/>
      <c r="D69" s="92"/>
      <c r="E69" s="83"/>
      <c r="F69" s="79"/>
      <c r="G69" s="79"/>
      <c r="H69" s="81"/>
    </row>
    <row r="70" spans="1:12" ht="18.75" x14ac:dyDescent="0.25">
      <c r="A70" s="320" t="s">
        <v>16</v>
      </c>
      <c r="B70" s="321"/>
      <c r="C70" s="142"/>
      <c r="D70" s="143"/>
      <c r="E70" s="173">
        <f>E68+E69</f>
        <v>0</v>
      </c>
      <c r="F70" s="144"/>
      <c r="G70" s="131"/>
      <c r="H70" s="81"/>
      <c r="I70" s="133"/>
      <c r="J70" s="133"/>
      <c r="K70" s="133"/>
      <c r="L70" s="133"/>
    </row>
    <row r="71" spans="1:12" ht="15.75" thickBot="1" x14ac:dyDescent="0.3">
      <c r="C71" s="132"/>
      <c r="D71" s="132"/>
    </row>
    <row r="72" spans="1:12" s="140" customFormat="1" ht="19.5" thickBot="1" x14ac:dyDescent="0.3">
      <c r="A72" s="322" t="s">
        <v>11</v>
      </c>
      <c r="B72" s="323"/>
      <c r="C72" s="323"/>
      <c r="D72" s="323"/>
      <c r="E72" s="323"/>
      <c r="F72" s="323"/>
      <c r="G72" s="323"/>
      <c r="H72" s="324"/>
    </row>
    <row r="73" spans="1:12" s="140" customFormat="1" ht="30" x14ac:dyDescent="0.25">
      <c r="A73" s="134" t="s">
        <v>2</v>
      </c>
      <c r="B73" s="134" t="s">
        <v>3</v>
      </c>
      <c r="C73" s="153" t="s">
        <v>4</v>
      </c>
      <c r="D73" s="136" t="s">
        <v>0</v>
      </c>
      <c r="E73" s="137" t="s">
        <v>14</v>
      </c>
      <c r="F73" s="134" t="s">
        <v>597</v>
      </c>
      <c r="G73" s="134" t="s">
        <v>6</v>
      </c>
      <c r="H73" s="134" t="s">
        <v>7</v>
      </c>
    </row>
    <row r="74" spans="1:12" s="140" customFormat="1" ht="15.75" x14ac:dyDescent="0.25">
      <c r="A74" s="81">
        <v>1</v>
      </c>
      <c r="B74" s="125" t="s">
        <v>870</v>
      </c>
      <c r="C74" s="171" t="s">
        <v>831</v>
      </c>
      <c r="D74" s="77" t="s">
        <v>832</v>
      </c>
      <c r="E74" s="78">
        <v>154.94999999999999</v>
      </c>
      <c r="F74" s="79">
        <v>44432</v>
      </c>
      <c r="G74" s="80">
        <v>44441</v>
      </c>
      <c r="H74" s="131"/>
    </row>
    <row r="75" spans="1:12" s="140" customFormat="1" ht="15.75" x14ac:dyDescent="0.25">
      <c r="A75" s="81">
        <v>2</v>
      </c>
      <c r="B75" s="125" t="s">
        <v>869</v>
      </c>
      <c r="C75" s="171" t="s">
        <v>833</v>
      </c>
      <c r="D75" s="77" t="s">
        <v>834</v>
      </c>
      <c r="E75" s="78">
        <v>368.6</v>
      </c>
      <c r="F75" s="79">
        <v>44434</v>
      </c>
      <c r="G75" s="80">
        <v>44441</v>
      </c>
      <c r="H75" s="131"/>
    </row>
    <row r="76" spans="1:12" s="140" customFormat="1" ht="15.75" x14ac:dyDescent="0.25">
      <c r="A76" s="81">
        <v>3</v>
      </c>
      <c r="B76" s="125" t="s">
        <v>20</v>
      </c>
      <c r="C76" s="171" t="s">
        <v>776</v>
      </c>
      <c r="D76" s="77" t="s">
        <v>838</v>
      </c>
      <c r="E76" s="180">
        <v>276.49</v>
      </c>
      <c r="F76" s="79">
        <v>44445</v>
      </c>
      <c r="G76" s="80">
        <v>44449</v>
      </c>
      <c r="H76" s="131"/>
    </row>
    <row r="77" spans="1:12" s="140" customFormat="1" ht="15.75" x14ac:dyDescent="0.25">
      <c r="A77" s="81">
        <v>4</v>
      </c>
      <c r="B77" s="125" t="s">
        <v>865</v>
      </c>
      <c r="C77" s="171" t="s">
        <v>840</v>
      </c>
      <c r="D77" s="77" t="s">
        <v>841</v>
      </c>
      <c r="E77" s="180">
        <v>1700</v>
      </c>
      <c r="F77" s="79">
        <v>44461</v>
      </c>
      <c r="G77" s="185" t="s">
        <v>848</v>
      </c>
      <c r="H77" s="131"/>
    </row>
    <row r="78" spans="1:12" s="140" customFormat="1" ht="15.75" x14ac:dyDescent="0.25">
      <c r="A78" s="81">
        <v>5</v>
      </c>
      <c r="B78" s="99" t="s">
        <v>864</v>
      </c>
      <c r="C78" s="141" t="s">
        <v>866</v>
      </c>
      <c r="D78" s="77" t="s">
        <v>867</v>
      </c>
      <c r="E78" s="180">
        <v>5650</v>
      </c>
      <c r="F78" s="79">
        <v>44470</v>
      </c>
      <c r="G78" s="185">
        <v>44474</v>
      </c>
      <c r="H78" s="131"/>
    </row>
    <row r="79" spans="1:12" s="140" customFormat="1" ht="15.75" x14ac:dyDescent="0.25">
      <c r="A79" s="81">
        <v>6</v>
      </c>
      <c r="B79" s="99" t="s">
        <v>20</v>
      </c>
      <c r="C79" s="171" t="s">
        <v>776</v>
      </c>
      <c r="D79" s="77" t="s">
        <v>929</v>
      </c>
      <c r="E79" s="180">
        <v>795.58</v>
      </c>
      <c r="F79" s="79">
        <v>44476</v>
      </c>
      <c r="G79" s="79">
        <v>44477</v>
      </c>
      <c r="H79" s="131"/>
    </row>
    <row r="80" spans="1:12" s="140" customFormat="1" ht="15.75" x14ac:dyDescent="0.25">
      <c r="A80" s="81">
        <v>7</v>
      </c>
      <c r="B80" s="99" t="s">
        <v>935</v>
      </c>
      <c r="C80" s="171" t="s">
        <v>936</v>
      </c>
      <c r="D80" s="186" t="s">
        <v>937</v>
      </c>
      <c r="E80" s="187">
        <v>690</v>
      </c>
      <c r="F80" s="188">
        <v>44483</v>
      </c>
      <c r="G80" s="80">
        <v>44484</v>
      </c>
      <c r="H80" s="131"/>
      <c r="I80" s="159"/>
    </row>
    <row r="81" spans="1:9" s="140" customFormat="1" ht="15.75" x14ac:dyDescent="0.25">
      <c r="A81" s="81">
        <v>8</v>
      </c>
      <c r="B81" s="99" t="s">
        <v>938</v>
      </c>
      <c r="C81" s="199" t="s">
        <v>939</v>
      </c>
      <c r="D81" s="186" t="s">
        <v>940</v>
      </c>
      <c r="E81" s="187">
        <v>660</v>
      </c>
      <c r="F81" s="188">
        <v>44483</v>
      </c>
      <c r="G81" s="80">
        <v>44491</v>
      </c>
      <c r="H81" s="131"/>
      <c r="I81" s="159"/>
    </row>
    <row r="82" spans="1:9" s="140" customFormat="1" ht="15.75" x14ac:dyDescent="0.25">
      <c r="A82" s="81">
        <v>9</v>
      </c>
      <c r="B82" s="99" t="s">
        <v>932</v>
      </c>
      <c r="C82" s="171" t="s">
        <v>933</v>
      </c>
      <c r="D82" s="90" t="s">
        <v>934</v>
      </c>
      <c r="E82" s="78">
        <v>1487.68</v>
      </c>
      <c r="F82" s="79">
        <v>44483</v>
      </c>
      <c r="G82" s="79">
        <v>44484</v>
      </c>
      <c r="H82" s="131"/>
    </row>
    <row r="83" spans="1:9" s="140" customFormat="1" ht="15.75" x14ac:dyDescent="0.25">
      <c r="A83" s="81">
        <v>10</v>
      </c>
      <c r="B83" s="99" t="s">
        <v>941</v>
      </c>
      <c r="C83" s="171" t="s">
        <v>942</v>
      </c>
      <c r="D83" s="90" t="s">
        <v>943</v>
      </c>
      <c r="E83" s="78">
        <v>730</v>
      </c>
      <c r="F83" s="79">
        <v>44490</v>
      </c>
      <c r="G83" s="79">
        <v>44491</v>
      </c>
      <c r="H83" s="131"/>
    </row>
    <row r="84" spans="1:9" s="140" customFormat="1" ht="15.75" x14ac:dyDescent="0.25">
      <c r="A84" s="81">
        <v>11</v>
      </c>
      <c r="B84" s="99" t="s">
        <v>941</v>
      </c>
      <c r="C84" s="171" t="s">
        <v>942</v>
      </c>
      <c r="D84" s="90" t="s">
        <v>944</v>
      </c>
      <c r="E84" s="78">
        <v>2148</v>
      </c>
      <c r="F84" s="79">
        <v>44490</v>
      </c>
      <c r="G84" s="79">
        <v>44491</v>
      </c>
      <c r="H84" s="131"/>
    </row>
    <row r="85" spans="1:9" s="140" customFormat="1" ht="15.75" x14ac:dyDescent="0.25">
      <c r="A85" s="81">
        <v>12</v>
      </c>
      <c r="B85" s="99" t="s">
        <v>932</v>
      </c>
      <c r="C85" s="171" t="s">
        <v>933</v>
      </c>
      <c r="D85" s="90" t="s">
        <v>945</v>
      </c>
      <c r="E85" s="78">
        <v>1070.2</v>
      </c>
      <c r="F85" s="79">
        <v>44494</v>
      </c>
      <c r="G85" s="79">
        <v>44504</v>
      </c>
      <c r="H85" s="131"/>
    </row>
    <row r="86" spans="1:9" s="140" customFormat="1" ht="15.75" x14ac:dyDescent="0.25">
      <c r="A86" s="81">
        <v>13</v>
      </c>
      <c r="B86" s="99" t="s">
        <v>932</v>
      </c>
      <c r="C86" s="171" t="s">
        <v>933</v>
      </c>
      <c r="D86" s="90" t="s">
        <v>946</v>
      </c>
      <c r="E86" s="78">
        <v>1515.12</v>
      </c>
      <c r="F86" s="79">
        <v>44494</v>
      </c>
      <c r="G86" s="79">
        <v>44504</v>
      </c>
      <c r="H86" s="131"/>
    </row>
    <row r="87" spans="1:9" s="140" customFormat="1" ht="15.75" x14ac:dyDescent="0.25">
      <c r="A87" s="81">
        <v>14</v>
      </c>
      <c r="B87" s="99" t="s">
        <v>932</v>
      </c>
      <c r="C87" s="171" t="s">
        <v>933</v>
      </c>
      <c r="D87" s="90" t="s">
        <v>947</v>
      </c>
      <c r="E87" s="78">
        <v>1508.53</v>
      </c>
      <c r="F87" s="79">
        <v>44494</v>
      </c>
      <c r="G87" s="79">
        <v>44504</v>
      </c>
      <c r="H87" s="131"/>
    </row>
    <row r="88" spans="1:9" s="140" customFormat="1" ht="15.75" x14ac:dyDescent="0.25">
      <c r="A88" s="81">
        <v>15</v>
      </c>
      <c r="B88" s="99" t="s">
        <v>932</v>
      </c>
      <c r="C88" s="171" t="s">
        <v>933</v>
      </c>
      <c r="D88" s="90" t="s">
        <v>948</v>
      </c>
      <c r="E88" s="78">
        <v>1514.64</v>
      </c>
      <c r="F88" s="79">
        <v>44494</v>
      </c>
      <c r="G88" s="79">
        <v>44504</v>
      </c>
      <c r="H88" s="131"/>
    </row>
    <row r="89" spans="1:9" s="140" customFormat="1" ht="15.75" x14ac:dyDescent="0.25">
      <c r="A89" s="81">
        <v>16</v>
      </c>
      <c r="B89" s="99" t="s">
        <v>932</v>
      </c>
      <c r="C89" s="171" t="s">
        <v>933</v>
      </c>
      <c r="D89" s="90" t="s">
        <v>949</v>
      </c>
      <c r="E89" s="78">
        <v>1548.73</v>
      </c>
      <c r="F89" s="79">
        <v>44494</v>
      </c>
      <c r="G89" s="79">
        <v>44504</v>
      </c>
      <c r="H89" s="131"/>
    </row>
    <row r="90" spans="1:9" s="140" customFormat="1" ht="15.75" x14ac:dyDescent="0.25">
      <c r="A90" s="81">
        <v>17</v>
      </c>
      <c r="B90" s="99" t="s">
        <v>932</v>
      </c>
      <c r="C90" s="171" t="s">
        <v>933</v>
      </c>
      <c r="D90" s="90" t="s">
        <v>950</v>
      </c>
      <c r="E90" s="78">
        <v>1542.38</v>
      </c>
      <c r="F90" s="79">
        <v>44494</v>
      </c>
      <c r="G90" s="79">
        <v>44504</v>
      </c>
      <c r="H90" s="131"/>
    </row>
    <row r="91" spans="1:9" s="140" customFormat="1" ht="15.75" x14ac:dyDescent="0.25">
      <c r="A91" s="81">
        <v>18</v>
      </c>
      <c r="B91" s="99" t="s">
        <v>932</v>
      </c>
      <c r="C91" s="171" t="s">
        <v>933</v>
      </c>
      <c r="D91" s="90" t="s">
        <v>951</v>
      </c>
      <c r="E91" s="78">
        <v>1519.4</v>
      </c>
      <c r="F91" s="79">
        <v>44494</v>
      </c>
      <c r="G91" s="79">
        <v>44504</v>
      </c>
      <c r="H91" s="131"/>
    </row>
    <row r="92" spans="1:9" s="140" customFormat="1" ht="15.75" x14ac:dyDescent="0.25">
      <c r="A92" s="81">
        <v>19</v>
      </c>
      <c r="B92" s="99" t="s">
        <v>20</v>
      </c>
      <c r="C92" s="171" t="s">
        <v>776</v>
      </c>
      <c r="D92" s="106" t="s">
        <v>961</v>
      </c>
      <c r="E92" s="78">
        <v>357.51</v>
      </c>
      <c r="F92" s="79">
        <v>44508</v>
      </c>
      <c r="G92" s="79">
        <v>44512</v>
      </c>
      <c r="H92" s="131"/>
    </row>
    <row r="93" spans="1:9" s="140" customFormat="1" ht="15.75" x14ac:dyDescent="0.25">
      <c r="A93" s="81">
        <v>20</v>
      </c>
      <c r="B93" s="99" t="s">
        <v>932</v>
      </c>
      <c r="C93" s="171" t="s">
        <v>933</v>
      </c>
      <c r="D93" s="90" t="s">
        <v>962</v>
      </c>
      <c r="E93" s="78">
        <v>1482.78</v>
      </c>
      <c r="F93" s="79">
        <v>44510</v>
      </c>
      <c r="G93" s="79">
        <v>44512</v>
      </c>
      <c r="H93" s="131"/>
    </row>
    <row r="94" spans="1:9" s="140" customFormat="1" ht="15.75" x14ac:dyDescent="0.25">
      <c r="A94" s="81">
        <v>21</v>
      </c>
      <c r="B94" s="99" t="s">
        <v>963</v>
      </c>
      <c r="C94" s="171" t="s">
        <v>964</v>
      </c>
      <c r="D94" s="90" t="s">
        <v>965</v>
      </c>
      <c r="E94" s="78">
        <v>995</v>
      </c>
      <c r="F94" s="79">
        <v>44511</v>
      </c>
      <c r="G94" s="79">
        <v>44517</v>
      </c>
      <c r="H94" s="131"/>
    </row>
    <row r="95" spans="1:9" s="140" customFormat="1" ht="15.75" x14ac:dyDescent="0.25">
      <c r="A95" s="81">
        <v>22</v>
      </c>
      <c r="B95" s="99" t="s">
        <v>968</v>
      </c>
      <c r="C95" s="171" t="s">
        <v>969</v>
      </c>
      <c r="D95" s="90" t="s">
        <v>970</v>
      </c>
      <c r="E95" s="78">
        <v>57</v>
      </c>
      <c r="F95" s="79">
        <v>44525</v>
      </c>
      <c r="G95" s="79">
        <v>44525</v>
      </c>
      <c r="H95" s="131"/>
    </row>
    <row r="96" spans="1:9" s="140" customFormat="1" ht="15.75" x14ac:dyDescent="0.25">
      <c r="A96" s="81">
        <v>23</v>
      </c>
      <c r="B96" s="99" t="s">
        <v>932</v>
      </c>
      <c r="C96" s="171" t="s">
        <v>933</v>
      </c>
      <c r="D96" s="192" t="s">
        <v>973</v>
      </c>
      <c r="E96" s="78">
        <v>1495.27</v>
      </c>
      <c r="F96" s="79">
        <v>44530</v>
      </c>
      <c r="G96" s="79">
        <v>44540</v>
      </c>
      <c r="H96" s="131"/>
    </row>
    <row r="97" spans="1:8" s="140" customFormat="1" ht="15.75" x14ac:dyDescent="0.25">
      <c r="A97" s="81">
        <v>24</v>
      </c>
      <c r="B97" s="99" t="s">
        <v>20</v>
      </c>
      <c r="C97" s="171" t="s">
        <v>776</v>
      </c>
      <c r="D97" s="106" t="s">
        <v>972</v>
      </c>
      <c r="E97" s="78">
        <v>982.18</v>
      </c>
      <c r="F97" s="79">
        <v>44536</v>
      </c>
      <c r="G97" s="79">
        <v>44540</v>
      </c>
      <c r="H97" s="131"/>
    </row>
    <row r="98" spans="1:8" s="140" customFormat="1" ht="15.75" x14ac:dyDescent="0.25">
      <c r="A98" s="81">
        <v>26</v>
      </c>
      <c r="B98" s="99" t="s">
        <v>864</v>
      </c>
      <c r="C98" s="171" t="s">
        <v>866</v>
      </c>
      <c r="D98" s="90" t="s">
        <v>971</v>
      </c>
      <c r="E98" s="78">
        <v>1880</v>
      </c>
      <c r="F98" s="79">
        <v>44537</v>
      </c>
      <c r="G98" s="79">
        <v>44553</v>
      </c>
      <c r="H98" s="131"/>
    </row>
    <row r="99" spans="1:8" s="140" customFormat="1" ht="15.75" x14ac:dyDescent="0.25">
      <c r="A99" s="81">
        <v>29</v>
      </c>
      <c r="B99" s="99" t="s">
        <v>984</v>
      </c>
      <c r="C99" s="171" t="s">
        <v>985</v>
      </c>
      <c r="D99" s="90" t="s">
        <v>986</v>
      </c>
      <c r="E99" s="78">
        <v>998.8</v>
      </c>
      <c r="F99" s="79">
        <v>44537</v>
      </c>
      <c r="G99" s="79">
        <v>44552</v>
      </c>
      <c r="H99" s="131"/>
    </row>
    <row r="100" spans="1:8" s="140" customFormat="1" ht="15.75" x14ac:dyDescent="0.25">
      <c r="A100" s="81">
        <v>31</v>
      </c>
      <c r="B100" s="99" t="s">
        <v>987</v>
      </c>
      <c r="C100" s="171" t="s">
        <v>988</v>
      </c>
      <c r="D100" s="90" t="s">
        <v>989</v>
      </c>
      <c r="E100" s="78">
        <v>16.350000000000001</v>
      </c>
      <c r="F100" s="79">
        <v>44538</v>
      </c>
      <c r="G100" s="79">
        <v>44546</v>
      </c>
      <c r="H100" s="131"/>
    </row>
    <row r="101" spans="1:8" s="140" customFormat="1" ht="15.75" x14ac:dyDescent="0.25">
      <c r="A101" s="81">
        <v>32</v>
      </c>
      <c r="B101" s="99" t="s">
        <v>990</v>
      </c>
      <c r="C101" s="171" t="s">
        <v>991</v>
      </c>
      <c r="D101" s="90" t="s">
        <v>992</v>
      </c>
      <c r="E101" s="78">
        <v>172</v>
      </c>
      <c r="F101" s="79">
        <v>44538</v>
      </c>
      <c r="G101" s="79">
        <v>44546</v>
      </c>
      <c r="H101" s="131"/>
    </row>
    <row r="102" spans="1:8" s="140" customFormat="1" ht="15.75" x14ac:dyDescent="0.25">
      <c r="A102" s="81">
        <v>33</v>
      </c>
      <c r="B102" s="99" t="s">
        <v>994</v>
      </c>
      <c r="C102" s="171" t="s">
        <v>995</v>
      </c>
      <c r="D102" s="90" t="s">
        <v>993</v>
      </c>
      <c r="E102" s="78">
        <v>160.6</v>
      </c>
      <c r="F102" s="79">
        <v>44538</v>
      </c>
      <c r="G102" s="79">
        <v>44546</v>
      </c>
      <c r="H102" s="131"/>
    </row>
    <row r="103" spans="1:8" s="140" customFormat="1" ht="15.75" x14ac:dyDescent="0.25">
      <c r="A103" s="81">
        <v>34</v>
      </c>
      <c r="B103" s="99" t="s">
        <v>996</v>
      </c>
      <c r="C103" s="171" t="s">
        <v>997</v>
      </c>
      <c r="D103" s="90" t="s">
        <v>998</v>
      </c>
      <c r="E103" s="78">
        <v>515.4</v>
      </c>
      <c r="F103" s="79">
        <v>44538</v>
      </c>
      <c r="G103" s="79">
        <v>44546</v>
      </c>
      <c r="H103" s="131"/>
    </row>
    <row r="104" spans="1:8" s="140" customFormat="1" ht="15.75" x14ac:dyDescent="0.25">
      <c r="A104" s="81">
        <v>35</v>
      </c>
      <c r="B104" s="99" t="s">
        <v>1000</v>
      </c>
      <c r="C104" s="171" t="s">
        <v>999</v>
      </c>
      <c r="D104" s="90" t="s">
        <v>1001</v>
      </c>
      <c r="E104" s="78">
        <v>2568.1999999999998</v>
      </c>
      <c r="F104" s="79">
        <v>44538</v>
      </c>
      <c r="G104" s="79">
        <v>44546</v>
      </c>
      <c r="H104" s="131"/>
    </row>
    <row r="105" spans="1:8" s="140" customFormat="1" ht="15.75" x14ac:dyDescent="0.25">
      <c r="A105" s="81">
        <v>36</v>
      </c>
      <c r="B105" s="99" t="s">
        <v>1002</v>
      </c>
      <c r="C105" s="171" t="s">
        <v>1003</v>
      </c>
      <c r="D105" s="90" t="s">
        <v>1004</v>
      </c>
      <c r="E105" s="78">
        <v>1030</v>
      </c>
      <c r="F105" s="79">
        <v>44538</v>
      </c>
      <c r="G105" s="79">
        <v>44546</v>
      </c>
      <c r="H105" s="131"/>
    </row>
    <row r="106" spans="1:8" s="140" customFormat="1" ht="15.75" x14ac:dyDescent="0.25">
      <c r="A106" s="81">
        <v>37</v>
      </c>
      <c r="B106" s="99" t="s">
        <v>646</v>
      </c>
      <c r="C106" s="171" t="s">
        <v>1005</v>
      </c>
      <c r="D106" s="90" t="s">
        <v>1006</v>
      </c>
      <c r="E106" s="78">
        <v>675.18</v>
      </c>
      <c r="F106" s="79">
        <v>44539</v>
      </c>
      <c r="G106" s="79">
        <v>44546</v>
      </c>
      <c r="H106" s="131"/>
    </row>
    <row r="107" spans="1:8" s="140" customFormat="1" ht="15.75" x14ac:dyDescent="0.25">
      <c r="A107" s="81">
        <v>38</v>
      </c>
      <c r="B107" s="99" t="s">
        <v>1007</v>
      </c>
      <c r="C107" s="171" t="s">
        <v>1008</v>
      </c>
      <c r="D107" s="90" t="s">
        <v>1009</v>
      </c>
      <c r="E107" s="78">
        <v>3342</v>
      </c>
      <c r="F107" s="79">
        <v>44543</v>
      </c>
      <c r="G107" s="79">
        <v>44546</v>
      </c>
      <c r="H107" s="131"/>
    </row>
    <row r="108" spans="1:8" s="140" customFormat="1" ht="15.75" x14ac:dyDescent="0.25">
      <c r="A108" s="81">
        <v>39</v>
      </c>
      <c r="B108" s="99" t="s">
        <v>1010</v>
      </c>
      <c r="C108" s="171" t="s">
        <v>1011</v>
      </c>
      <c r="D108" s="90" t="s">
        <v>1012</v>
      </c>
      <c r="E108" s="78">
        <v>1016</v>
      </c>
      <c r="F108" s="79">
        <v>44543</v>
      </c>
      <c r="G108" s="79">
        <v>44546</v>
      </c>
      <c r="H108" s="131"/>
    </row>
    <row r="109" spans="1:8" s="140" customFormat="1" ht="15.75" x14ac:dyDescent="0.25">
      <c r="A109" s="81">
        <v>40</v>
      </c>
      <c r="B109" s="99" t="s">
        <v>61</v>
      </c>
      <c r="C109" s="171" t="s">
        <v>1013</v>
      </c>
      <c r="D109" s="211" t="s">
        <v>1014</v>
      </c>
      <c r="E109" s="100">
        <v>2214.02</v>
      </c>
      <c r="F109" s="101">
        <v>44544</v>
      </c>
      <c r="G109" s="79">
        <v>44552</v>
      </c>
      <c r="H109" s="131"/>
    </row>
    <row r="110" spans="1:8" s="140" customFormat="1" ht="15.75" x14ac:dyDescent="0.25">
      <c r="A110" s="81">
        <v>41</v>
      </c>
      <c r="B110" s="99" t="s">
        <v>1016</v>
      </c>
      <c r="C110" s="171" t="s">
        <v>1015</v>
      </c>
      <c r="D110" s="191">
        <v>421</v>
      </c>
      <c r="E110" s="204">
        <v>776.65</v>
      </c>
      <c r="F110" s="205">
        <v>44545</v>
      </c>
      <c r="G110" s="79">
        <v>44552</v>
      </c>
      <c r="H110" s="202"/>
    </row>
    <row r="111" spans="1:8" s="140" customFormat="1" ht="15.75" x14ac:dyDescent="0.25">
      <c r="A111" s="81">
        <v>42</v>
      </c>
      <c r="B111" s="99" t="s">
        <v>1017</v>
      </c>
      <c r="C111" s="171" t="s">
        <v>1018</v>
      </c>
      <c r="D111" s="212">
        <v>3321</v>
      </c>
      <c r="E111" s="204">
        <v>9070</v>
      </c>
      <c r="F111" s="205">
        <v>44545</v>
      </c>
      <c r="G111" s="79">
        <v>44552</v>
      </c>
      <c r="H111" s="202"/>
    </row>
    <row r="112" spans="1:8" s="140" customFormat="1" ht="15.75" x14ac:dyDescent="0.25">
      <c r="A112" s="81">
        <v>43</v>
      </c>
      <c r="B112" s="99" t="s">
        <v>241</v>
      </c>
      <c r="C112" s="171" t="s">
        <v>1019</v>
      </c>
      <c r="D112" s="212">
        <v>2772</v>
      </c>
      <c r="E112" s="204">
        <v>1687.14</v>
      </c>
      <c r="F112" s="205">
        <v>44545</v>
      </c>
      <c r="G112" s="79">
        <v>44552</v>
      </c>
      <c r="H112" s="202"/>
    </row>
    <row r="113" spans="1:8" s="140" customFormat="1" ht="15.75" x14ac:dyDescent="0.25">
      <c r="A113" s="81"/>
      <c r="B113" s="99" t="s">
        <v>646</v>
      </c>
      <c r="C113" s="171" t="s">
        <v>1005</v>
      </c>
      <c r="D113" s="212">
        <v>11844</v>
      </c>
      <c r="E113" s="204">
        <v>348.25</v>
      </c>
      <c r="F113" s="205">
        <v>44547</v>
      </c>
      <c r="G113" s="206"/>
      <c r="H113" s="202" t="s">
        <v>1020</v>
      </c>
    </row>
    <row r="114" spans="1:8" s="140" customFormat="1" ht="15.75" x14ac:dyDescent="0.25">
      <c r="A114" s="81"/>
      <c r="B114" s="99" t="s">
        <v>968</v>
      </c>
      <c r="C114" s="171" t="s">
        <v>969</v>
      </c>
      <c r="D114" s="212">
        <v>3102</v>
      </c>
      <c r="E114" s="204">
        <v>57</v>
      </c>
      <c r="F114" s="205">
        <v>44552</v>
      </c>
      <c r="G114" s="79">
        <v>44553</v>
      </c>
      <c r="H114" s="202"/>
    </row>
    <row r="115" spans="1:8" s="140" customFormat="1" ht="15.75" x14ac:dyDescent="0.25">
      <c r="A115" s="81"/>
      <c r="B115" s="99" t="s">
        <v>968</v>
      </c>
      <c r="C115" s="171" t="s">
        <v>969</v>
      </c>
      <c r="D115" s="212">
        <v>229</v>
      </c>
      <c r="E115" s="204">
        <v>36</v>
      </c>
      <c r="F115" s="205">
        <v>44552</v>
      </c>
      <c r="G115" s="79">
        <v>44553</v>
      </c>
      <c r="H115" s="202"/>
    </row>
    <row r="116" spans="1:8" s="140" customFormat="1" ht="15.75" x14ac:dyDescent="0.25">
      <c r="A116" s="81"/>
      <c r="B116" s="209"/>
      <c r="C116" s="198"/>
      <c r="D116" s="208"/>
      <c r="E116" s="204"/>
      <c r="F116" s="205"/>
      <c r="G116" s="79"/>
      <c r="H116" s="202"/>
    </row>
    <row r="117" spans="1:8" s="140" customFormat="1" ht="15.75" x14ac:dyDescent="0.25">
      <c r="A117" s="81"/>
      <c r="B117" s="209"/>
      <c r="C117" s="198"/>
      <c r="D117" s="208"/>
      <c r="E117" s="204"/>
      <c r="F117" s="205"/>
      <c r="G117" s="79"/>
      <c r="H117" s="202"/>
    </row>
    <row r="118" spans="1:8" s="140" customFormat="1" ht="15.75" x14ac:dyDescent="0.25">
      <c r="A118" s="81"/>
      <c r="B118" s="209"/>
      <c r="C118" s="198"/>
      <c r="D118" s="208"/>
      <c r="E118" s="204"/>
      <c r="F118" s="205"/>
      <c r="G118" s="79"/>
      <c r="H118" s="202"/>
    </row>
    <row r="119" spans="1:8" s="140" customFormat="1" ht="15.75" x14ac:dyDescent="0.25">
      <c r="A119" s="81"/>
      <c r="B119" s="82"/>
      <c r="C119" s="203"/>
      <c r="D119" s="206"/>
      <c r="E119" s="206"/>
      <c r="F119" s="207"/>
      <c r="G119" s="79"/>
      <c r="H119" s="202"/>
    </row>
    <row r="120" spans="1:8" ht="15.75" x14ac:dyDescent="0.25">
      <c r="A120" s="320" t="s">
        <v>16</v>
      </c>
      <c r="B120" s="321"/>
      <c r="C120" s="142"/>
      <c r="D120" s="143"/>
      <c r="E120" s="96">
        <f>SUM(E74:E119)</f>
        <v>56813.63</v>
      </c>
      <c r="F120" s="144"/>
      <c r="G120" s="131"/>
      <c r="H120" s="81"/>
    </row>
    <row r="121" spans="1:8" x14ac:dyDescent="0.25">
      <c r="A121" s="85"/>
      <c r="B121" s="84"/>
      <c r="C121" s="176"/>
      <c r="D121" s="177"/>
      <c r="E121" s="178"/>
      <c r="F121" s="84"/>
      <c r="G121" s="84"/>
    </row>
    <row r="122" spans="1:8" ht="15.75" x14ac:dyDescent="0.25">
      <c r="A122" s="320" t="s">
        <v>979</v>
      </c>
      <c r="B122" s="321"/>
      <c r="C122" s="142"/>
      <c r="D122" s="143"/>
      <c r="E122" s="96">
        <f>E120+E70+E64+E33+E12</f>
        <v>884298.83</v>
      </c>
      <c r="F122" s="144"/>
      <c r="G122" s="131"/>
    </row>
    <row r="123" spans="1:8" x14ac:dyDescent="0.25">
      <c r="C123" s="166"/>
    </row>
    <row r="124" spans="1:8" x14ac:dyDescent="0.25">
      <c r="G124" s="132" t="s">
        <v>411</v>
      </c>
    </row>
    <row r="127" spans="1:8" x14ac:dyDescent="0.25">
      <c r="E127" s="174" t="s">
        <v>83</v>
      </c>
    </row>
    <row r="128" spans="1:8" x14ac:dyDescent="0.25">
      <c r="G128" s="132" t="s">
        <v>411</v>
      </c>
    </row>
    <row r="133" spans="3:7" x14ac:dyDescent="0.25">
      <c r="C133" s="132"/>
      <c r="D133" s="132"/>
      <c r="E133" s="132"/>
      <c r="G133" s="132" t="s">
        <v>411</v>
      </c>
    </row>
  </sheetData>
  <mergeCells count="13">
    <mergeCell ref="A33:B33"/>
    <mergeCell ref="A1:H2"/>
    <mergeCell ref="A3:H3"/>
    <mergeCell ref="I3:K3"/>
    <mergeCell ref="A12:B12"/>
    <mergeCell ref="A14:H14"/>
    <mergeCell ref="A122:B122"/>
    <mergeCell ref="A35:H35"/>
    <mergeCell ref="A64:B64"/>
    <mergeCell ref="A66:H66"/>
    <mergeCell ref="A70:B70"/>
    <mergeCell ref="A72:H72"/>
    <mergeCell ref="A120:B120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7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9"/>
  <sheetViews>
    <sheetView workbookViewId="0">
      <selection sqref="A1:H2"/>
    </sheetView>
  </sheetViews>
  <sheetFormatPr defaultColWidth="9.140625" defaultRowHeight="15" x14ac:dyDescent="0.25"/>
  <cols>
    <col min="1" max="1" width="8.140625" style="132" customWidth="1"/>
    <col min="2" max="2" width="29.7109375" style="132" customWidth="1"/>
    <col min="3" max="3" width="61.5703125" style="167" bestFit="1" customWidth="1"/>
    <col min="4" max="4" width="25.5703125" style="166" customWidth="1"/>
    <col min="5" max="5" width="35" style="174" customWidth="1"/>
    <col min="6" max="6" width="16.5703125" style="132" customWidth="1"/>
    <col min="7" max="7" width="23.140625" style="132" customWidth="1"/>
    <col min="8" max="8" width="69" style="132" customWidth="1"/>
    <col min="9" max="9" width="35.28515625" style="132" customWidth="1"/>
    <col min="10" max="10" width="35.7109375" style="132" customWidth="1"/>
    <col min="11" max="16384" width="9.140625" style="132"/>
  </cols>
  <sheetData>
    <row r="1" spans="1:12" x14ac:dyDescent="0.25">
      <c r="A1" s="325" t="s">
        <v>606</v>
      </c>
      <c r="B1" s="326"/>
      <c r="C1" s="326"/>
      <c r="D1" s="326"/>
      <c r="E1" s="326"/>
      <c r="F1" s="326"/>
      <c r="G1" s="326"/>
      <c r="H1" s="327"/>
    </row>
    <row r="2" spans="1:12" ht="15.75" thickBot="1" x14ac:dyDescent="0.3">
      <c r="A2" s="328"/>
      <c r="B2" s="329"/>
      <c r="C2" s="329"/>
      <c r="D2" s="329"/>
      <c r="E2" s="329"/>
      <c r="F2" s="329"/>
      <c r="G2" s="329"/>
      <c r="H2" s="330"/>
      <c r="I2" s="181"/>
    </row>
    <row r="3" spans="1:12" ht="19.5" thickBot="1" x14ac:dyDescent="0.3">
      <c r="A3" s="322" t="s">
        <v>739</v>
      </c>
      <c r="B3" s="323"/>
      <c r="C3" s="323"/>
      <c r="D3" s="323"/>
      <c r="E3" s="323"/>
      <c r="F3" s="323"/>
      <c r="G3" s="323"/>
      <c r="H3" s="324"/>
      <c r="I3" s="331"/>
      <c r="J3" s="332"/>
      <c r="K3" s="332"/>
      <c r="L3" s="133"/>
    </row>
    <row r="4" spans="1:12" ht="30" x14ac:dyDescent="0.25">
      <c r="A4" s="134" t="s">
        <v>2</v>
      </c>
      <c r="B4" s="134" t="s">
        <v>3</v>
      </c>
      <c r="C4" s="135" t="s">
        <v>4</v>
      </c>
      <c r="D4" s="136" t="s">
        <v>0</v>
      </c>
      <c r="E4" s="137" t="s">
        <v>14</v>
      </c>
      <c r="F4" s="134" t="s">
        <v>597</v>
      </c>
      <c r="G4" s="134" t="s">
        <v>6</v>
      </c>
      <c r="H4" s="138" t="s">
        <v>7</v>
      </c>
    </row>
    <row r="5" spans="1:12" s="140" customFormat="1" ht="15.75" x14ac:dyDescent="0.25">
      <c r="A5" s="139">
        <v>1</v>
      </c>
      <c r="B5" s="99" t="s">
        <v>873</v>
      </c>
      <c r="C5" s="171" t="s">
        <v>843</v>
      </c>
      <c r="D5" s="77" t="s">
        <v>842</v>
      </c>
      <c r="E5" s="78">
        <v>480000</v>
      </c>
      <c r="F5" s="79">
        <v>44461</v>
      </c>
      <c r="G5" s="80">
        <v>44469</v>
      </c>
      <c r="H5" s="131"/>
    </row>
    <row r="6" spans="1:12" s="140" customFormat="1" ht="15.75" x14ac:dyDescent="0.25">
      <c r="A6" s="139"/>
      <c r="B6" s="98"/>
      <c r="C6" s="75"/>
      <c r="D6" s="77"/>
      <c r="E6" s="78"/>
      <c r="F6" s="79"/>
      <c r="G6" s="80"/>
      <c r="H6" s="131"/>
    </row>
    <row r="7" spans="1:12" s="140" customFormat="1" ht="15.75" x14ac:dyDescent="0.25">
      <c r="A7" s="131"/>
      <c r="B7" s="125"/>
      <c r="C7" s="171"/>
      <c r="D7" s="77"/>
      <c r="E7" s="78"/>
      <c r="F7" s="79"/>
      <c r="G7" s="80"/>
      <c r="H7" s="131"/>
    </row>
    <row r="8" spans="1:12" s="140" customFormat="1" ht="15.75" x14ac:dyDescent="0.25">
      <c r="A8" s="131"/>
      <c r="B8" s="125"/>
      <c r="C8" s="171"/>
      <c r="D8" s="77"/>
      <c r="E8" s="78"/>
      <c r="F8" s="79"/>
      <c r="G8" s="80"/>
      <c r="H8" s="131"/>
    </row>
    <row r="9" spans="1:12" s="140" customFormat="1" ht="15.75" x14ac:dyDescent="0.25">
      <c r="A9" s="131"/>
      <c r="B9" s="125"/>
      <c r="C9" s="171"/>
      <c r="D9" s="77"/>
      <c r="E9" s="78"/>
      <c r="F9" s="79"/>
      <c r="G9" s="80"/>
      <c r="H9" s="131"/>
    </row>
    <row r="10" spans="1:12" s="140" customFormat="1" ht="15.75" x14ac:dyDescent="0.25">
      <c r="A10" s="131"/>
      <c r="B10" s="125"/>
      <c r="C10" s="171"/>
      <c r="D10" s="77"/>
      <c r="E10" s="78"/>
      <c r="F10" s="79"/>
      <c r="G10" s="80"/>
      <c r="H10" s="131"/>
    </row>
    <row r="11" spans="1:12" s="140" customFormat="1" ht="15.75" x14ac:dyDescent="0.25">
      <c r="A11" s="131"/>
      <c r="B11" s="126"/>
      <c r="C11" s="76"/>
      <c r="D11" s="77"/>
      <c r="E11" s="78"/>
      <c r="F11" s="79"/>
      <c r="G11" s="80"/>
      <c r="H11" s="131"/>
    </row>
    <row r="12" spans="1:12" s="140" customFormat="1" ht="15.75" x14ac:dyDescent="0.25">
      <c r="A12" s="320" t="s">
        <v>16</v>
      </c>
      <c r="B12" s="321"/>
      <c r="C12" s="142"/>
      <c r="D12" s="143"/>
      <c r="E12" s="96">
        <f>SUM(E5:E11)</f>
        <v>480000</v>
      </c>
      <c r="F12" s="144"/>
      <c r="G12" s="131"/>
      <c r="H12" s="145"/>
      <c r="I12" s="182"/>
    </row>
    <row r="13" spans="1:12" s="140" customFormat="1" ht="16.5" thickBot="1" x14ac:dyDescent="0.3">
      <c r="A13" s="146"/>
      <c r="B13" s="146"/>
      <c r="C13" s="147"/>
      <c r="D13" s="148"/>
      <c r="E13" s="149"/>
      <c r="F13" s="150"/>
      <c r="G13" s="151"/>
      <c r="H13" s="152"/>
      <c r="I13" s="182"/>
    </row>
    <row r="14" spans="1:12" ht="19.5" thickBot="1" x14ac:dyDescent="0.3">
      <c r="A14" s="322" t="s">
        <v>10</v>
      </c>
      <c r="B14" s="323"/>
      <c r="C14" s="323"/>
      <c r="D14" s="323"/>
      <c r="E14" s="323"/>
      <c r="F14" s="323"/>
      <c r="G14" s="323"/>
      <c r="H14" s="324"/>
      <c r="I14" s="133"/>
      <c r="J14" s="133"/>
      <c r="K14" s="133"/>
      <c r="L14" s="133"/>
    </row>
    <row r="15" spans="1:12" ht="30" x14ac:dyDescent="0.25">
      <c r="A15" s="134" t="s">
        <v>2</v>
      </c>
      <c r="B15" s="134" t="s">
        <v>3</v>
      </c>
      <c r="C15" s="153" t="s">
        <v>4</v>
      </c>
      <c r="D15" s="136" t="s">
        <v>0</v>
      </c>
      <c r="E15" s="137" t="s">
        <v>14</v>
      </c>
      <c r="F15" s="134" t="s">
        <v>597</v>
      </c>
      <c r="G15" s="134" t="s">
        <v>6</v>
      </c>
      <c r="H15" s="138" t="s">
        <v>7</v>
      </c>
    </row>
    <row r="16" spans="1:12" s="159" customFormat="1" ht="15.75" x14ac:dyDescent="0.25">
      <c r="A16" s="154">
        <v>1</v>
      </c>
      <c r="B16" s="99" t="s">
        <v>564</v>
      </c>
      <c r="C16" s="88" t="s">
        <v>804</v>
      </c>
      <c r="D16" s="155" t="s">
        <v>826</v>
      </c>
      <c r="E16" s="91">
        <v>37467.230000000003</v>
      </c>
      <c r="F16" s="156">
        <v>44404</v>
      </c>
      <c r="G16" s="157">
        <v>44411</v>
      </c>
      <c r="H16" s="131"/>
      <c r="I16" s="140"/>
    </row>
    <row r="17" spans="1:9" s="159" customFormat="1" ht="15.75" x14ac:dyDescent="0.25">
      <c r="A17" s="154">
        <v>2</v>
      </c>
      <c r="B17" s="99" t="s">
        <v>125</v>
      </c>
      <c r="C17" s="88" t="s">
        <v>760</v>
      </c>
      <c r="D17" s="155" t="s">
        <v>827</v>
      </c>
      <c r="E17" s="91">
        <v>24762.85</v>
      </c>
      <c r="F17" s="156">
        <v>44404</v>
      </c>
      <c r="G17" s="157">
        <v>44411</v>
      </c>
      <c r="H17" s="131"/>
      <c r="I17" s="140"/>
    </row>
    <row r="18" spans="1:9" s="159" customFormat="1" ht="15.75" x14ac:dyDescent="0.25">
      <c r="A18" s="154">
        <v>3</v>
      </c>
      <c r="B18" s="99" t="s">
        <v>638</v>
      </c>
      <c r="C18" s="88" t="s">
        <v>764</v>
      </c>
      <c r="D18" s="155" t="s">
        <v>828</v>
      </c>
      <c r="E18" s="91">
        <v>18419.77</v>
      </c>
      <c r="F18" s="156">
        <v>44404</v>
      </c>
      <c r="G18" s="157">
        <v>44411</v>
      </c>
      <c r="H18" s="131"/>
      <c r="I18" s="140"/>
    </row>
    <row r="19" spans="1:9" s="159" customFormat="1" ht="15.75" x14ac:dyDescent="0.25">
      <c r="A19" s="154">
        <v>4</v>
      </c>
      <c r="B19" s="99" t="s">
        <v>127</v>
      </c>
      <c r="C19" s="88" t="s">
        <v>766</v>
      </c>
      <c r="D19" s="155" t="s">
        <v>829</v>
      </c>
      <c r="E19" s="91">
        <v>330.55</v>
      </c>
      <c r="F19" s="156">
        <v>44406</v>
      </c>
      <c r="G19" s="157">
        <v>44411</v>
      </c>
      <c r="H19" s="131"/>
      <c r="I19" s="140"/>
    </row>
    <row r="20" spans="1:9" s="159" customFormat="1" ht="15.75" x14ac:dyDescent="0.25">
      <c r="A20" s="154">
        <v>5</v>
      </c>
      <c r="B20" s="99" t="s">
        <v>125</v>
      </c>
      <c r="C20" s="88" t="s">
        <v>760</v>
      </c>
      <c r="D20" s="155" t="s">
        <v>835</v>
      </c>
      <c r="E20" s="91">
        <v>24551.81</v>
      </c>
      <c r="F20" s="156">
        <v>44434</v>
      </c>
      <c r="G20" s="157">
        <v>44441</v>
      </c>
      <c r="H20" s="131"/>
      <c r="I20" s="140"/>
    </row>
    <row r="21" spans="1:9" s="159" customFormat="1" ht="15.75" x14ac:dyDescent="0.25">
      <c r="A21" s="154">
        <v>6</v>
      </c>
      <c r="B21" s="99" t="s">
        <v>638</v>
      </c>
      <c r="C21" s="88" t="s">
        <v>764</v>
      </c>
      <c r="D21" s="155" t="s">
        <v>836</v>
      </c>
      <c r="E21" s="91">
        <v>18419.77</v>
      </c>
      <c r="F21" s="156">
        <v>44435</v>
      </c>
      <c r="G21" s="157">
        <v>44441</v>
      </c>
      <c r="H21" s="131"/>
      <c r="I21" s="140"/>
    </row>
    <row r="22" spans="1:9" s="159" customFormat="1" ht="15.75" x14ac:dyDescent="0.25">
      <c r="A22" s="154">
        <v>7</v>
      </c>
      <c r="B22" s="99" t="s">
        <v>564</v>
      </c>
      <c r="C22" s="88" t="s">
        <v>804</v>
      </c>
      <c r="D22" s="155" t="s">
        <v>837</v>
      </c>
      <c r="E22" s="91">
        <v>37772.32</v>
      </c>
      <c r="F22" s="156">
        <v>44435</v>
      </c>
      <c r="G22" s="157">
        <v>44441</v>
      </c>
      <c r="H22" s="131"/>
      <c r="I22" s="140"/>
    </row>
    <row r="23" spans="1:9" s="159" customFormat="1" ht="15.75" x14ac:dyDescent="0.25">
      <c r="A23" s="154">
        <v>8</v>
      </c>
      <c r="B23" s="99" t="s">
        <v>125</v>
      </c>
      <c r="C23" s="88" t="s">
        <v>760</v>
      </c>
      <c r="D23" s="155" t="s">
        <v>845</v>
      </c>
      <c r="E23" s="91">
        <v>25185.51</v>
      </c>
      <c r="F23" s="156">
        <v>44462</v>
      </c>
      <c r="G23" s="157">
        <v>44473</v>
      </c>
      <c r="H23" s="131"/>
    </row>
    <row r="24" spans="1:9" s="159" customFormat="1" ht="15.75" x14ac:dyDescent="0.25">
      <c r="A24" s="154">
        <v>9</v>
      </c>
      <c r="B24" s="99" t="s">
        <v>564</v>
      </c>
      <c r="C24" s="88" t="s">
        <v>804</v>
      </c>
      <c r="D24" s="155" t="s">
        <v>849</v>
      </c>
      <c r="E24" s="91">
        <v>37777.75</v>
      </c>
      <c r="F24" s="156">
        <v>44467</v>
      </c>
      <c r="G24" s="157">
        <v>44473</v>
      </c>
      <c r="H24" s="131"/>
    </row>
    <row r="25" spans="1:9" s="159" customFormat="1" ht="15.75" x14ac:dyDescent="0.25">
      <c r="A25" s="154">
        <v>10</v>
      </c>
      <c r="B25" s="99" t="s">
        <v>638</v>
      </c>
      <c r="C25" s="88" t="s">
        <v>764</v>
      </c>
      <c r="D25" s="155" t="s">
        <v>851</v>
      </c>
      <c r="E25" s="91">
        <v>18419.77</v>
      </c>
      <c r="F25" s="156">
        <v>44468</v>
      </c>
      <c r="G25" s="157">
        <v>44473</v>
      </c>
      <c r="H25" s="131"/>
    </row>
    <row r="26" spans="1:9" s="159" customFormat="1" ht="15.75" x14ac:dyDescent="0.25">
      <c r="A26" s="154">
        <v>11</v>
      </c>
      <c r="B26" s="81" t="s">
        <v>127</v>
      </c>
      <c r="C26" s="183" t="s">
        <v>782</v>
      </c>
      <c r="D26" s="155" t="s">
        <v>868</v>
      </c>
      <c r="E26" s="91">
        <v>609.30999999999995</v>
      </c>
      <c r="F26" s="156">
        <v>44473</v>
      </c>
      <c r="G26" s="157">
        <v>44474</v>
      </c>
      <c r="H26" s="131"/>
      <c r="I26" s="140"/>
    </row>
    <row r="27" spans="1:9" s="159" customFormat="1" ht="15.75" x14ac:dyDescent="0.25">
      <c r="A27" s="154">
        <v>12</v>
      </c>
      <c r="B27" s="99" t="s">
        <v>564</v>
      </c>
      <c r="C27" s="88" t="s">
        <v>804</v>
      </c>
      <c r="D27" s="155" t="s">
        <v>957</v>
      </c>
      <c r="E27" s="91">
        <v>37751.480000000003</v>
      </c>
      <c r="F27" s="156">
        <v>44498</v>
      </c>
      <c r="G27" s="157">
        <v>44504</v>
      </c>
      <c r="H27" s="131"/>
      <c r="I27" s="140"/>
    </row>
    <row r="28" spans="1:9" s="159" customFormat="1" ht="15.75" x14ac:dyDescent="0.25">
      <c r="A28" s="154">
        <v>13</v>
      </c>
      <c r="B28" s="99" t="s">
        <v>125</v>
      </c>
      <c r="C28" s="88" t="s">
        <v>760</v>
      </c>
      <c r="D28" s="155" t="s">
        <v>956</v>
      </c>
      <c r="E28" s="91">
        <v>25145.88</v>
      </c>
      <c r="F28" s="156">
        <v>44498</v>
      </c>
      <c r="G28" s="157">
        <v>44504</v>
      </c>
      <c r="H28" s="158"/>
    </row>
    <row r="29" spans="1:9" s="159" customFormat="1" ht="15.75" x14ac:dyDescent="0.25">
      <c r="A29" s="154">
        <v>14</v>
      </c>
      <c r="B29" s="81" t="s">
        <v>127</v>
      </c>
      <c r="C29" s="183" t="s">
        <v>782</v>
      </c>
      <c r="D29" s="155" t="s">
        <v>958</v>
      </c>
      <c r="E29" s="91">
        <v>597.6</v>
      </c>
      <c r="F29" s="156">
        <v>44498</v>
      </c>
      <c r="G29" s="157">
        <v>44504</v>
      </c>
      <c r="H29" s="158"/>
    </row>
    <row r="30" spans="1:9" s="159" customFormat="1" ht="15.75" x14ac:dyDescent="0.25">
      <c r="A30" s="154">
        <v>15</v>
      </c>
      <c r="B30" s="99" t="s">
        <v>638</v>
      </c>
      <c r="C30" s="88" t="s">
        <v>764</v>
      </c>
      <c r="D30" s="155" t="s">
        <v>960</v>
      </c>
      <c r="E30" s="91">
        <v>18419.77</v>
      </c>
      <c r="F30" s="156">
        <v>44508</v>
      </c>
      <c r="G30" s="190">
        <v>44517</v>
      </c>
      <c r="H30" s="158"/>
    </row>
    <row r="31" spans="1:9" s="159" customFormat="1" ht="15.75" x14ac:dyDescent="0.25">
      <c r="A31" s="160"/>
      <c r="B31" s="81"/>
      <c r="C31" s="183"/>
      <c r="D31" s="161"/>
      <c r="E31" s="119"/>
      <c r="F31" s="162"/>
      <c r="G31" s="163"/>
      <c r="H31" s="158"/>
    </row>
    <row r="32" spans="1:9" s="140" customFormat="1" ht="15.75" x14ac:dyDescent="0.25">
      <c r="A32" s="154"/>
      <c r="B32" s="154"/>
      <c r="C32" s="164"/>
      <c r="D32" s="155"/>
      <c r="E32" s="165"/>
      <c r="F32" s="156"/>
      <c r="G32" s="157"/>
      <c r="H32" s="131"/>
    </row>
    <row r="33" spans="1:12" ht="15.75" x14ac:dyDescent="0.25">
      <c r="A33" s="320" t="s">
        <v>16</v>
      </c>
      <c r="B33" s="321"/>
      <c r="C33" s="142"/>
      <c r="D33" s="143"/>
      <c r="E33" s="97">
        <f>SUM(E16:E32)</f>
        <v>325631.37</v>
      </c>
      <c r="F33" s="144"/>
      <c r="G33" s="131"/>
      <c r="H33" s="81"/>
    </row>
    <row r="34" spans="1:12" ht="19.5" thickBot="1" x14ac:dyDescent="0.3">
      <c r="A34" s="166"/>
      <c r="D34" s="132"/>
      <c r="E34" s="168"/>
      <c r="F34" s="169"/>
      <c r="G34" s="169"/>
      <c r="H34" s="169"/>
      <c r="I34" s="133"/>
      <c r="J34" s="133"/>
      <c r="K34" s="133"/>
      <c r="L34" s="133"/>
    </row>
    <row r="35" spans="1:12" ht="19.5" thickBot="1" x14ac:dyDescent="0.3">
      <c r="A35" s="322" t="s">
        <v>12</v>
      </c>
      <c r="B35" s="323"/>
      <c r="C35" s="323"/>
      <c r="D35" s="323"/>
      <c r="E35" s="323"/>
      <c r="F35" s="323"/>
      <c r="G35" s="323"/>
      <c r="H35" s="324"/>
    </row>
    <row r="36" spans="1:12" s="140" customFormat="1" ht="30" x14ac:dyDescent="0.25">
      <c r="A36" s="134" t="s">
        <v>2</v>
      </c>
      <c r="B36" s="134" t="s">
        <v>3</v>
      </c>
      <c r="C36" s="153" t="s">
        <v>4</v>
      </c>
      <c r="D36" s="136" t="s">
        <v>0</v>
      </c>
      <c r="E36" s="137" t="s">
        <v>14</v>
      </c>
      <c r="F36" s="134" t="s">
        <v>597</v>
      </c>
      <c r="G36" s="134" t="s">
        <v>6</v>
      </c>
      <c r="H36" s="134" t="s">
        <v>7</v>
      </c>
    </row>
    <row r="37" spans="1:12" s="140" customFormat="1" ht="15.75" x14ac:dyDescent="0.2">
      <c r="A37" s="94">
        <v>1</v>
      </c>
      <c r="B37" s="81" t="s">
        <v>634</v>
      </c>
      <c r="C37" s="171" t="s">
        <v>759</v>
      </c>
      <c r="D37" s="130">
        <v>110994550</v>
      </c>
      <c r="E37" s="78">
        <v>7357.7</v>
      </c>
      <c r="F37" s="79">
        <v>44385</v>
      </c>
      <c r="G37" s="79">
        <v>44419</v>
      </c>
      <c r="H37" s="131"/>
    </row>
    <row r="38" spans="1:12" s="140" customFormat="1" ht="15.75" x14ac:dyDescent="0.2">
      <c r="A38" s="94">
        <v>2</v>
      </c>
      <c r="B38" s="81" t="s">
        <v>28</v>
      </c>
      <c r="C38" s="171" t="s">
        <v>768</v>
      </c>
      <c r="D38" s="128" t="s">
        <v>878</v>
      </c>
      <c r="E38" s="78">
        <v>67.150000000000006</v>
      </c>
      <c r="F38" s="79">
        <v>44406</v>
      </c>
      <c r="G38" s="79">
        <v>44412</v>
      </c>
      <c r="H38" s="131"/>
    </row>
    <row r="39" spans="1:12" s="140" customFormat="1" ht="15.75" x14ac:dyDescent="0.2">
      <c r="A39" s="94">
        <v>3</v>
      </c>
      <c r="B39" s="81" t="s">
        <v>28</v>
      </c>
      <c r="C39" s="171" t="s">
        <v>768</v>
      </c>
      <c r="D39" s="128" t="s">
        <v>879</v>
      </c>
      <c r="E39" s="78">
        <v>87.76</v>
      </c>
      <c r="F39" s="79">
        <v>44406</v>
      </c>
      <c r="G39" s="79">
        <v>44412</v>
      </c>
      <c r="H39" s="131"/>
    </row>
    <row r="40" spans="1:12" s="140" customFormat="1" ht="15.75" x14ac:dyDescent="0.2">
      <c r="A40" s="94">
        <v>4</v>
      </c>
      <c r="B40" s="81" t="s">
        <v>28</v>
      </c>
      <c r="C40" s="171" t="s">
        <v>768</v>
      </c>
      <c r="D40" s="128" t="s">
        <v>880</v>
      </c>
      <c r="E40" s="78">
        <v>67.150000000000006</v>
      </c>
      <c r="F40" s="79">
        <v>44406</v>
      </c>
      <c r="G40" s="79">
        <v>44412</v>
      </c>
      <c r="H40" s="131"/>
    </row>
    <row r="41" spans="1:12" s="140" customFormat="1" ht="15.75" x14ac:dyDescent="0.2">
      <c r="A41" s="94">
        <v>5</v>
      </c>
      <c r="B41" s="81" t="s">
        <v>28</v>
      </c>
      <c r="C41" s="171" t="s">
        <v>768</v>
      </c>
      <c r="D41" s="128" t="s">
        <v>881</v>
      </c>
      <c r="E41" s="78">
        <v>98.71</v>
      </c>
      <c r="F41" s="79">
        <v>44406</v>
      </c>
      <c r="G41" s="79">
        <v>44412</v>
      </c>
      <c r="H41" s="131"/>
    </row>
    <row r="42" spans="1:12" s="140" customFormat="1" ht="15.75" x14ac:dyDescent="0.2">
      <c r="A42" s="94">
        <v>6</v>
      </c>
      <c r="B42" s="81" t="s">
        <v>28</v>
      </c>
      <c r="C42" s="171" t="s">
        <v>768</v>
      </c>
      <c r="D42" s="128" t="s">
        <v>882</v>
      </c>
      <c r="E42" s="78">
        <v>67.150000000000006</v>
      </c>
      <c r="F42" s="79">
        <v>44406</v>
      </c>
      <c r="G42" s="79">
        <v>44412</v>
      </c>
      <c r="H42" s="131"/>
    </row>
    <row r="43" spans="1:12" s="140" customFormat="1" ht="15.75" x14ac:dyDescent="0.2">
      <c r="A43" s="94">
        <v>7</v>
      </c>
      <c r="B43" s="81" t="s">
        <v>634</v>
      </c>
      <c r="C43" s="171" t="s">
        <v>759</v>
      </c>
      <c r="D43" s="130">
        <v>113899756</v>
      </c>
      <c r="E43" s="78" t="s">
        <v>839</v>
      </c>
      <c r="F43" s="79">
        <v>44414</v>
      </c>
      <c r="G43" s="79" t="s">
        <v>839</v>
      </c>
      <c r="H43" s="131" t="s">
        <v>844</v>
      </c>
    </row>
    <row r="44" spans="1:12" s="140" customFormat="1" ht="15.75" x14ac:dyDescent="0.2">
      <c r="A44" s="94">
        <v>8</v>
      </c>
      <c r="B44" s="81" t="s">
        <v>28</v>
      </c>
      <c r="C44" s="171" t="s">
        <v>768</v>
      </c>
      <c r="D44" s="128" t="s">
        <v>877</v>
      </c>
      <c r="E44" s="78">
        <v>67.150000000000006</v>
      </c>
      <c r="F44" s="79">
        <v>44439</v>
      </c>
      <c r="G44" s="79">
        <v>44411</v>
      </c>
      <c r="H44" s="131"/>
    </row>
    <row r="45" spans="1:12" s="140" customFormat="1" ht="15.75" x14ac:dyDescent="0.2">
      <c r="A45" s="94">
        <v>9</v>
      </c>
      <c r="B45" s="81" t="s">
        <v>28</v>
      </c>
      <c r="C45" s="171" t="s">
        <v>768</v>
      </c>
      <c r="D45" s="128" t="s">
        <v>876</v>
      </c>
      <c r="E45" s="78">
        <v>91.81</v>
      </c>
      <c r="F45" s="79">
        <v>44439</v>
      </c>
      <c r="G45" s="79">
        <v>44411</v>
      </c>
      <c r="H45" s="131"/>
    </row>
    <row r="46" spans="1:12" s="140" customFormat="1" ht="15.75" x14ac:dyDescent="0.2">
      <c r="A46" s="94">
        <v>10</v>
      </c>
      <c r="B46" s="81" t="s">
        <v>28</v>
      </c>
      <c r="C46" s="171" t="s">
        <v>768</v>
      </c>
      <c r="D46" s="128" t="s">
        <v>875</v>
      </c>
      <c r="E46" s="78">
        <v>67.150000000000006</v>
      </c>
      <c r="F46" s="79">
        <v>44439</v>
      </c>
      <c r="G46" s="79">
        <v>44411</v>
      </c>
      <c r="H46" s="131"/>
    </row>
    <row r="47" spans="1:12" s="140" customFormat="1" ht="15.75" x14ac:dyDescent="0.2">
      <c r="A47" s="94">
        <v>11</v>
      </c>
      <c r="B47" s="81" t="s">
        <v>28</v>
      </c>
      <c r="C47" s="171" t="s">
        <v>768</v>
      </c>
      <c r="D47" s="128" t="s">
        <v>874</v>
      </c>
      <c r="E47" s="78">
        <v>110.71</v>
      </c>
      <c r="F47" s="79">
        <v>44439</v>
      </c>
      <c r="G47" s="79">
        <v>44411</v>
      </c>
      <c r="H47" s="131"/>
    </row>
    <row r="48" spans="1:12" s="140" customFormat="1" ht="15.75" x14ac:dyDescent="0.2">
      <c r="A48" s="94">
        <v>12</v>
      </c>
      <c r="B48" s="81" t="s">
        <v>28</v>
      </c>
      <c r="C48" s="171" t="s">
        <v>768</v>
      </c>
      <c r="D48" s="128" t="s">
        <v>874</v>
      </c>
      <c r="E48" s="78">
        <v>67.150000000000006</v>
      </c>
      <c r="F48" s="79">
        <v>44439</v>
      </c>
      <c r="G48" s="79">
        <v>44411</v>
      </c>
      <c r="H48" s="131"/>
    </row>
    <row r="49" spans="1:9" s="140" customFormat="1" ht="15.75" x14ac:dyDescent="0.2">
      <c r="A49" s="94">
        <v>13</v>
      </c>
      <c r="B49" s="81" t="s">
        <v>634</v>
      </c>
      <c r="C49" s="171" t="s">
        <v>759</v>
      </c>
      <c r="D49" s="130">
        <v>116304036</v>
      </c>
      <c r="E49" s="78">
        <v>16.41</v>
      </c>
      <c r="F49" s="79">
        <v>44445</v>
      </c>
      <c r="G49" s="79">
        <v>44445</v>
      </c>
      <c r="H49" s="131"/>
    </row>
    <row r="50" spans="1:9" s="140" customFormat="1" ht="15.75" x14ac:dyDescent="0.2">
      <c r="A50" s="94">
        <v>14</v>
      </c>
      <c r="B50" s="81" t="s">
        <v>634</v>
      </c>
      <c r="C50" s="171" t="s">
        <v>759</v>
      </c>
      <c r="D50" s="130">
        <v>116304037</v>
      </c>
      <c r="E50" s="78">
        <v>3452.8</v>
      </c>
      <c r="F50" s="79">
        <v>44445</v>
      </c>
      <c r="G50" s="79">
        <v>44449</v>
      </c>
      <c r="H50" s="131"/>
    </row>
    <row r="51" spans="1:9" s="140" customFormat="1" ht="15.75" x14ac:dyDescent="0.2">
      <c r="A51" s="94">
        <v>15</v>
      </c>
      <c r="B51" s="81" t="s">
        <v>634</v>
      </c>
      <c r="C51" s="171" t="s">
        <v>759</v>
      </c>
      <c r="D51" s="130">
        <v>117081767</v>
      </c>
      <c r="E51" s="78">
        <v>3478.63</v>
      </c>
      <c r="F51" s="79">
        <v>44454</v>
      </c>
      <c r="G51" s="79">
        <v>44477</v>
      </c>
      <c r="H51" s="131"/>
      <c r="I51" s="159"/>
    </row>
    <row r="52" spans="1:9" s="140" customFormat="1" ht="15.75" x14ac:dyDescent="0.2">
      <c r="A52" s="94">
        <v>16</v>
      </c>
      <c r="B52" s="81" t="s">
        <v>189</v>
      </c>
      <c r="C52" s="171" t="s">
        <v>807</v>
      </c>
      <c r="D52" s="130">
        <v>1039683</v>
      </c>
      <c r="E52" s="78">
        <v>538.42999999999995</v>
      </c>
      <c r="F52" s="79">
        <v>44454</v>
      </c>
      <c r="G52" s="79">
        <v>44456</v>
      </c>
      <c r="H52" s="131"/>
    </row>
    <row r="53" spans="1:9" s="140" customFormat="1" ht="15.75" x14ac:dyDescent="0.2">
      <c r="A53" s="94">
        <v>17</v>
      </c>
      <c r="B53" s="81" t="s">
        <v>28</v>
      </c>
      <c r="C53" s="171" t="s">
        <v>768</v>
      </c>
      <c r="D53" s="128" t="s">
        <v>862</v>
      </c>
      <c r="E53" s="78">
        <v>136.05000000000001</v>
      </c>
      <c r="F53" s="79">
        <v>44469</v>
      </c>
      <c r="G53" s="79">
        <v>44474</v>
      </c>
      <c r="H53" s="131"/>
      <c r="I53" s="159"/>
    </row>
    <row r="54" spans="1:9" s="140" customFormat="1" ht="15.75" x14ac:dyDescent="0.2">
      <c r="A54" s="94">
        <v>18</v>
      </c>
      <c r="B54" s="130" t="s">
        <v>28</v>
      </c>
      <c r="C54" s="171" t="s">
        <v>768</v>
      </c>
      <c r="D54" s="128" t="s">
        <v>861</v>
      </c>
      <c r="E54" s="78">
        <v>105.72</v>
      </c>
      <c r="F54" s="79">
        <v>44469</v>
      </c>
      <c r="G54" s="79">
        <v>44474</v>
      </c>
      <c r="H54" s="131"/>
      <c r="I54" s="159"/>
    </row>
    <row r="55" spans="1:9" s="140" customFormat="1" ht="15.75" x14ac:dyDescent="0.2">
      <c r="A55" s="94">
        <v>19</v>
      </c>
      <c r="B55" s="130" t="s">
        <v>28</v>
      </c>
      <c r="C55" s="171" t="s">
        <v>768</v>
      </c>
      <c r="D55" s="128" t="s">
        <v>860</v>
      </c>
      <c r="E55" s="78">
        <v>67.150000000000006</v>
      </c>
      <c r="F55" s="79">
        <v>44469</v>
      </c>
      <c r="G55" s="79">
        <v>44474</v>
      </c>
      <c r="H55" s="131"/>
      <c r="I55" s="159"/>
    </row>
    <row r="56" spans="1:9" s="140" customFormat="1" ht="15.75" x14ac:dyDescent="0.2">
      <c r="A56" s="94">
        <v>20</v>
      </c>
      <c r="B56" s="81" t="s">
        <v>28</v>
      </c>
      <c r="C56" s="171" t="s">
        <v>768</v>
      </c>
      <c r="D56" s="128" t="s">
        <v>859</v>
      </c>
      <c r="E56" s="78">
        <v>67.150000000000006</v>
      </c>
      <c r="F56" s="79">
        <v>44469</v>
      </c>
      <c r="G56" s="79">
        <v>44474</v>
      </c>
      <c r="H56" s="131"/>
      <c r="I56" s="159"/>
    </row>
    <row r="57" spans="1:9" s="140" customFormat="1" ht="15.75" x14ac:dyDescent="0.2">
      <c r="A57" s="94">
        <v>21</v>
      </c>
      <c r="B57" s="81" t="s">
        <v>28</v>
      </c>
      <c r="C57" s="171" t="s">
        <v>768</v>
      </c>
      <c r="D57" s="128" t="s">
        <v>863</v>
      </c>
      <c r="E57" s="78">
        <v>67.150000000000006</v>
      </c>
      <c r="F57" s="79">
        <v>44470</v>
      </c>
      <c r="G57" s="79">
        <v>44474</v>
      </c>
      <c r="H57" s="131"/>
    </row>
    <row r="58" spans="1:9" s="140" customFormat="1" ht="15.75" x14ac:dyDescent="0.2">
      <c r="A58" s="94">
        <v>22</v>
      </c>
      <c r="B58" s="81" t="s">
        <v>634</v>
      </c>
      <c r="C58" s="171" t="s">
        <v>759</v>
      </c>
      <c r="D58" s="128" t="s">
        <v>930</v>
      </c>
      <c r="E58" s="78">
        <v>3418.52</v>
      </c>
      <c r="F58" s="79">
        <v>44476</v>
      </c>
      <c r="G58" s="79">
        <v>44512</v>
      </c>
      <c r="H58" s="131"/>
      <c r="I58" s="159"/>
    </row>
    <row r="59" spans="1:9" s="140" customFormat="1" ht="15.75" x14ac:dyDescent="0.2">
      <c r="A59" s="94">
        <v>23</v>
      </c>
      <c r="B59" s="81" t="s">
        <v>189</v>
      </c>
      <c r="C59" s="171" t="s">
        <v>807</v>
      </c>
      <c r="D59" s="128" t="s">
        <v>931</v>
      </c>
      <c r="E59" s="78">
        <v>46.14</v>
      </c>
      <c r="F59" s="79">
        <v>44483</v>
      </c>
      <c r="G59" s="79">
        <v>44484</v>
      </c>
      <c r="H59" s="131"/>
      <c r="I59" s="159"/>
    </row>
    <row r="60" spans="1:9" s="140" customFormat="1" ht="15.75" x14ac:dyDescent="0.2">
      <c r="A60" s="94">
        <v>24</v>
      </c>
      <c r="B60" s="81" t="s">
        <v>28</v>
      </c>
      <c r="C60" s="171" t="s">
        <v>768</v>
      </c>
      <c r="D60" s="128" t="s">
        <v>952</v>
      </c>
      <c r="E60" s="78">
        <v>67.14</v>
      </c>
      <c r="F60" s="79">
        <v>44501</v>
      </c>
      <c r="G60" s="79">
        <v>44504</v>
      </c>
      <c r="H60" s="131"/>
      <c r="I60" s="159"/>
    </row>
    <row r="61" spans="1:9" s="140" customFormat="1" ht="15.75" x14ac:dyDescent="0.2">
      <c r="A61" s="94">
        <v>25</v>
      </c>
      <c r="B61" s="130" t="s">
        <v>28</v>
      </c>
      <c r="C61" s="171" t="s">
        <v>768</v>
      </c>
      <c r="D61" s="128" t="s">
        <v>953</v>
      </c>
      <c r="E61" s="78">
        <v>74.84</v>
      </c>
      <c r="F61" s="79">
        <v>44501</v>
      </c>
      <c r="G61" s="79">
        <v>44504</v>
      </c>
      <c r="H61" s="131"/>
      <c r="I61" s="159"/>
    </row>
    <row r="62" spans="1:9" s="140" customFormat="1" ht="15.75" x14ac:dyDescent="0.2">
      <c r="A62" s="94">
        <v>26</v>
      </c>
      <c r="B62" s="130" t="s">
        <v>28</v>
      </c>
      <c r="C62" s="171" t="s">
        <v>768</v>
      </c>
      <c r="D62" s="128" t="s">
        <v>954</v>
      </c>
      <c r="E62" s="78">
        <v>67.14</v>
      </c>
      <c r="F62" s="79">
        <v>44501</v>
      </c>
      <c r="G62" s="79">
        <v>44504</v>
      </c>
      <c r="H62" s="131"/>
      <c r="I62" s="159"/>
    </row>
    <row r="63" spans="1:9" s="140" customFormat="1" ht="15.75" x14ac:dyDescent="0.2">
      <c r="A63" s="94">
        <v>27</v>
      </c>
      <c r="B63" s="81" t="s">
        <v>28</v>
      </c>
      <c r="C63" s="171" t="s">
        <v>768</v>
      </c>
      <c r="D63" s="128" t="s">
        <v>959</v>
      </c>
      <c r="E63" s="78">
        <v>96.2</v>
      </c>
      <c r="F63" s="79">
        <v>44501</v>
      </c>
      <c r="G63" s="79">
        <v>44504</v>
      </c>
      <c r="H63" s="131"/>
      <c r="I63" s="159"/>
    </row>
    <row r="64" spans="1:9" s="140" customFormat="1" ht="15.75" x14ac:dyDescent="0.2">
      <c r="A64" s="94">
        <v>28</v>
      </c>
      <c r="B64" s="81" t="s">
        <v>28</v>
      </c>
      <c r="C64" s="171" t="s">
        <v>768</v>
      </c>
      <c r="D64" s="128" t="s">
        <v>955</v>
      </c>
      <c r="E64" s="78">
        <v>67.14</v>
      </c>
      <c r="F64" s="79">
        <v>44501</v>
      </c>
      <c r="G64" s="79">
        <v>44504</v>
      </c>
      <c r="H64" s="131"/>
      <c r="I64" s="159"/>
    </row>
    <row r="65" spans="1:12" s="140" customFormat="1" ht="15.75" x14ac:dyDescent="0.2">
      <c r="A65" s="94"/>
      <c r="B65" s="81" t="s">
        <v>634</v>
      </c>
      <c r="C65" s="171" t="s">
        <v>759</v>
      </c>
      <c r="D65" s="130">
        <v>123042564</v>
      </c>
      <c r="E65" s="78">
        <v>3368.61</v>
      </c>
      <c r="F65" s="79">
        <v>44516</v>
      </c>
      <c r="G65" s="79"/>
      <c r="H65" s="131" t="s">
        <v>966</v>
      </c>
      <c r="I65" s="159"/>
    </row>
    <row r="66" spans="1:12" s="140" customFormat="1" ht="15.75" x14ac:dyDescent="0.2">
      <c r="A66" s="94"/>
      <c r="B66" s="81"/>
      <c r="C66" s="171"/>
      <c r="D66" s="128"/>
      <c r="E66" s="78"/>
      <c r="F66" s="79"/>
      <c r="G66" s="79"/>
      <c r="H66" s="131"/>
    </row>
    <row r="67" spans="1:12" s="140" customFormat="1" ht="15.75" x14ac:dyDescent="0.2">
      <c r="A67" s="94"/>
      <c r="B67" s="81"/>
      <c r="C67" s="171"/>
      <c r="D67" s="128"/>
      <c r="E67" s="78"/>
      <c r="F67" s="79"/>
      <c r="G67" s="79"/>
      <c r="H67" s="131"/>
    </row>
    <row r="68" spans="1:12" s="140" customFormat="1" ht="15.75" x14ac:dyDescent="0.25">
      <c r="A68" s="94"/>
      <c r="B68" s="81"/>
      <c r="C68" s="172"/>
      <c r="D68" s="92"/>
      <c r="E68" s="78"/>
      <c r="F68" s="79"/>
      <c r="G68" s="79"/>
      <c r="H68" s="131"/>
    </row>
    <row r="69" spans="1:12" ht="18.75" x14ac:dyDescent="0.25">
      <c r="A69" s="320" t="s">
        <v>16</v>
      </c>
      <c r="B69" s="321"/>
      <c r="C69" s="142"/>
      <c r="D69" s="143"/>
      <c r="E69" s="96">
        <f>SUM(E37:E68)</f>
        <v>23284.809999999998</v>
      </c>
      <c r="F69" s="144"/>
      <c r="G69" s="131"/>
      <c r="H69" s="131"/>
      <c r="I69" s="133"/>
      <c r="J69" s="133"/>
      <c r="K69" s="133"/>
      <c r="L69" s="133"/>
    </row>
    <row r="70" spans="1:12" ht="16.5" thickBot="1" x14ac:dyDescent="0.3">
      <c r="A70" s="146"/>
      <c r="B70" s="146"/>
      <c r="C70" s="147"/>
      <c r="D70" s="148"/>
      <c r="E70" s="149"/>
      <c r="F70" s="150"/>
      <c r="G70" s="151"/>
    </row>
    <row r="71" spans="1:12" s="140" customFormat="1" ht="19.5" thickBot="1" x14ac:dyDescent="0.3">
      <c r="A71" s="322" t="s">
        <v>13</v>
      </c>
      <c r="B71" s="323"/>
      <c r="C71" s="323"/>
      <c r="D71" s="323"/>
      <c r="E71" s="323"/>
      <c r="F71" s="323"/>
      <c r="G71" s="323"/>
      <c r="H71" s="324"/>
    </row>
    <row r="72" spans="1:12" s="140" customFormat="1" ht="30" x14ac:dyDescent="0.25">
      <c r="A72" s="134" t="s">
        <v>2</v>
      </c>
      <c r="B72" s="134" t="s">
        <v>3</v>
      </c>
      <c r="C72" s="135" t="s">
        <v>4</v>
      </c>
      <c r="D72" s="136" t="s">
        <v>0</v>
      </c>
      <c r="E72" s="137" t="s">
        <v>14</v>
      </c>
      <c r="F72" s="134" t="s">
        <v>597</v>
      </c>
      <c r="G72" s="134" t="s">
        <v>6</v>
      </c>
      <c r="H72" s="134" t="s">
        <v>7</v>
      </c>
    </row>
    <row r="73" spans="1:12" s="140" customFormat="1" ht="15.75" x14ac:dyDescent="0.25">
      <c r="A73" s="81"/>
      <c r="B73" s="99"/>
      <c r="C73" s="88"/>
      <c r="D73" s="92"/>
      <c r="E73" s="83"/>
      <c r="F73" s="79"/>
      <c r="G73" s="79"/>
      <c r="H73" s="173"/>
    </row>
    <row r="74" spans="1:12" x14ac:dyDescent="0.25">
      <c r="A74" s="81"/>
      <c r="B74" s="99"/>
      <c r="C74" s="88"/>
      <c r="D74" s="92"/>
      <c r="E74" s="83"/>
      <c r="F74" s="79"/>
      <c r="G74" s="79"/>
      <c r="H74" s="81"/>
    </row>
    <row r="75" spans="1:12" ht="18.75" x14ac:dyDescent="0.25">
      <c r="A75" s="320" t="s">
        <v>16</v>
      </c>
      <c r="B75" s="321"/>
      <c r="C75" s="142"/>
      <c r="D75" s="143"/>
      <c r="E75" s="173">
        <f>E73+E74</f>
        <v>0</v>
      </c>
      <c r="F75" s="144"/>
      <c r="G75" s="131"/>
      <c r="H75" s="81"/>
      <c r="I75" s="133"/>
      <c r="J75" s="133"/>
      <c r="K75" s="133"/>
      <c r="L75" s="133"/>
    </row>
    <row r="76" spans="1:12" ht="15.75" thickBot="1" x14ac:dyDescent="0.3">
      <c r="C76" s="132"/>
      <c r="D76" s="132"/>
    </row>
    <row r="77" spans="1:12" s="140" customFormat="1" ht="19.5" thickBot="1" x14ac:dyDescent="0.3">
      <c r="A77" s="322" t="s">
        <v>11</v>
      </c>
      <c r="B77" s="323"/>
      <c r="C77" s="323"/>
      <c r="D77" s="323"/>
      <c r="E77" s="323"/>
      <c r="F77" s="323"/>
      <c r="G77" s="323"/>
      <c r="H77" s="324"/>
    </row>
    <row r="78" spans="1:12" s="140" customFormat="1" ht="30" x14ac:dyDescent="0.25">
      <c r="A78" s="134" t="s">
        <v>2</v>
      </c>
      <c r="B78" s="134" t="s">
        <v>3</v>
      </c>
      <c r="C78" s="153" t="s">
        <v>4</v>
      </c>
      <c r="D78" s="136" t="s">
        <v>0</v>
      </c>
      <c r="E78" s="137" t="s">
        <v>14</v>
      </c>
      <c r="F78" s="134" t="s">
        <v>597</v>
      </c>
      <c r="G78" s="134" t="s">
        <v>6</v>
      </c>
      <c r="H78" s="134" t="s">
        <v>7</v>
      </c>
    </row>
    <row r="79" spans="1:12" s="140" customFormat="1" ht="15.75" x14ac:dyDescent="0.25">
      <c r="A79" s="81">
        <v>1</v>
      </c>
      <c r="B79" s="125" t="s">
        <v>20</v>
      </c>
      <c r="C79" s="88" t="s">
        <v>776</v>
      </c>
      <c r="D79" s="77" t="s">
        <v>830</v>
      </c>
      <c r="E79" s="78">
        <v>162.22</v>
      </c>
      <c r="F79" s="79">
        <v>44414</v>
      </c>
      <c r="G79" s="80">
        <v>44419</v>
      </c>
      <c r="H79" s="131"/>
    </row>
    <row r="80" spans="1:12" s="140" customFormat="1" ht="15.75" x14ac:dyDescent="0.25">
      <c r="A80" s="81">
        <v>2</v>
      </c>
      <c r="B80" s="125" t="s">
        <v>870</v>
      </c>
      <c r="C80" s="88" t="s">
        <v>831</v>
      </c>
      <c r="D80" s="77" t="s">
        <v>832</v>
      </c>
      <c r="E80" s="78">
        <v>154.94999999999999</v>
      </c>
      <c r="F80" s="79">
        <v>44432</v>
      </c>
      <c r="G80" s="80">
        <v>44441</v>
      </c>
      <c r="H80" s="131"/>
    </row>
    <row r="81" spans="1:9" s="140" customFormat="1" ht="15.75" x14ac:dyDescent="0.25">
      <c r="A81" s="81">
        <v>3</v>
      </c>
      <c r="B81" s="125" t="s">
        <v>869</v>
      </c>
      <c r="C81" s="88" t="s">
        <v>833</v>
      </c>
      <c r="D81" s="77" t="s">
        <v>834</v>
      </c>
      <c r="E81" s="78">
        <v>368.6</v>
      </c>
      <c r="F81" s="79">
        <v>44434</v>
      </c>
      <c r="G81" s="80">
        <v>44441</v>
      </c>
      <c r="H81" s="131"/>
    </row>
    <row r="82" spans="1:9" s="140" customFormat="1" ht="15.75" x14ac:dyDescent="0.25">
      <c r="A82" s="81">
        <v>4</v>
      </c>
      <c r="B82" s="125" t="s">
        <v>20</v>
      </c>
      <c r="C82" s="88" t="s">
        <v>776</v>
      </c>
      <c r="D82" s="77" t="s">
        <v>838</v>
      </c>
      <c r="E82" s="180">
        <v>276.49</v>
      </c>
      <c r="F82" s="79">
        <v>44445</v>
      </c>
      <c r="G82" s="80">
        <v>44449</v>
      </c>
      <c r="H82" s="131"/>
    </row>
    <row r="83" spans="1:9" s="140" customFormat="1" ht="15.75" x14ac:dyDescent="0.25">
      <c r="A83" s="81">
        <v>5</v>
      </c>
      <c r="B83" s="125" t="s">
        <v>865</v>
      </c>
      <c r="C83" s="88" t="s">
        <v>840</v>
      </c>
      <c r="D83" s="77" t="s">
        <v>841</v>
      </c>
      <c r="E83" s="180">
        <v>1700</v>
      </c>
      <c r="F83" s="79">
        <v>44461</v>
      </c>
      <c r="G83" s="185" t="s">
        <v>848</v>
      </c>
      <c r="H83" s="131"/>
    </row>
    <row r="84" spans="1:9" s="140" customFormat="1" ht="15.75" x14ac:dyDescent="0.25">
      <c r="A84" s="81">
        <v>6</v>
      </c>
      <c r="B84" s="99" t="s">
        <v>864</v>
      </c>
      <c r="C84" t="s">
        <v>866</v>
      </c>
      <c r="D84" s="77" t="s">
        <v>867</v>
      </c>
      <c r="E84" s="180">
        <v>5650</v>
      </c>
      <c r="F84" s="79">
        <v>44470</v>
      </c>
      <c r="G84" s="185">
        <v>44474</v>
      </c>
      <c r="H84" s="131"/>
    </row>
    <row r="85" spans="1:9" s="140" customFormat="1" ht="15.75" x14ac:dyDescent="0.25">
      <c r="A85" s="81">
        <v>7</v>
      </c>
      <c r="B85" s="125" t="s">
        <v>20</v>
      </c>
      <c r="C85" s="88" t="s">
        <v>776</v>
      </c>
      <c r="D85" s="77" t="s">
        <v>929</v>
      </c>
      <c r="E85" s="180">
        <v>795.58</v>
      </c>
      <c r="F85" s="79">
        <v>44476</v>
      </c>
      <c r="G85" s="79">
        <v>44477</v>
      </c>
      <c r="H85" s="131"/>
    </row>
    <row r="86" spans="1:9" s="140" customFormat="1" ht="15.75" x14ac:dyDescent="0.25">
      <c r="A86" s="81">
        <v>8</v>
      </c>
      <c r="B86" s="125" t="s">
        <v>935</v>
      </c>
      <c r="C86" s="88" t="s">
        <v>936</v>
      </c>
      <c r="D86" s="186" t="s">
        <v>937</v>
      </c>
      <c r="E86" s="187">
        <v>690</v>
      </c>
      <c r="F86" s="188">
        <v>44483</v>
      </c>
      <c r="G86" s="80">
        <v>44484</v>
      </c>
      <c r="H86" s="131"/>
      <c r="I86" s="159"/>
    </row>
    <row r="87" spans="1:9" s="140" customFormat="1" ht="15.75" x14ac:dyDescent="0.25">
      <c r="A87" s="81">
        <v>9</v>
      </c>
      <c r="B87" s="125" t="s">
        <v>938</v>
      </c>
      <c r="C87" s="189" t="s">
        <v>939</v>
      </c>
      <c r="D87" s="186" t="s">
        <v>940</v>
      </c>
      <c r="E87" s="187">
        <v>660</v>
      </c>
      <c r="F87" s="188">
        <v>44483</v>
      </c>
      <c r="G87" s="80">
        <v>44491</v>
      </c>
      <c r="H87" s="131"/>
      <c r="I87" s="159"/>
    </row>
    <row r="88" spans="1:9" s="140" customFormat="1" ht="15.75" x14ac:dyDescent="0.2">
      <c r="A88" s="81">
        <v>10</v>
      </c>
      <c r="B88" s="81" t="s">
        <v>932</v>
      </c>
      <c r="C88" s="171" t="s">
        <v>933</v>
      </c>
      <c r="D88" s="128" t="s">
        <v>934</v>
      </c>
      <c r="E88" s="78">
        <v>1487.68</v>
      </c>
      <c r="F88" s="79">
        <v>44483</v>
      </c>
      <c r="G88" s="79">
        <v>44484</v>
      </c>
      <c r="H88" s="131"/>
    </row>
    <row r="89" spans="1:9" s="140" customFormat="1" ht="15.75" x14ac:dyDescent="0.2">
      <c r="A89" s="81">
        <v>11</v>
      </c>
      <c r="B89" s="81" t="s">
        <v>941</v>
      </c>
      <c r="C89" s="171" t="s">
        <v>942</v>
      </c>
      <c r="D89" s="128" t="s">
        <v>943</v>
      </c>
      <c r="E89" s="78">
        <v>730</v>
      </c>
      <c r="F89" s="79">
        <v>44490</v>
      </c>
      <c r="G89" s="79">
        <v>44491</v>
      </c>
      <c r="H89" s="131"/>
    </row>
    <row r="90" spans="1:9" s="140" customFormat="1" ht="15.75" x14ac:dyDescent="0.2">
      <c r="A90" s="81">
        <v>12</v>
      </c>
      <c r="B90" s="81" t="s">
        <v>941</v>
      </c>
      <c r="C90" s="171" t="s">
        <v>942</v>
      </c>
      <c r="D90" s="128" t="s">
        <v>944</v>
      </c>
      <c r="E90" s="78">
        <v>2148</v>
      </c>
      <c r="F90" s="79">
        <v>44490</v>
      </c>
      <c r="G90" s="79">
        <v>44491</v>
      </c>
      <c r="H90" s="131"/>
    </row>
    <row r="91" spans="1:9" s="140" customFormat="1" ht="15.75" x14ac:dyDescent="0.2">
      <c r="A91" s="81">
        <v>13</v>
      </c>
      <c r="B91" s="81" t="s">
        <v>932</v>
      </c>
      <c r="C91" s="171" t="s">
        <v>933</v>
      </c>
      <c r="D91" s="128" t="s">
        <v>945</v>
      </c>
      <c r="E91" s="78">
        <v>1070.2</v>
      </c>
      <c r="F91" s="79">
        <v>44494</v>
      </c>
      <c r="G91" s="79">
        <v>44504</v>
      </c>
      <c r="H91" s="131"/>
    </row>
    <row r="92" spans="1:9" s="140" customFormat="1" ht="15.75" x14ac:dyDescent="0.2">
      <c r="A92" s="81">
        <v>14</v>
      </c>
      <c r="B92" s="81" t="s">
        <v>932</v>
      </c>
      <c r="C92" s="171" t="s">
        <v>933</v>
      </c>
      <c r="D92" s="128" t="s">
        <v>946</v>
      </c>
      <c r="E92" s="78">
        <v>1515.12</v>
      </c>
      <c r="F92" s="79">
        <v>44494</v>
      </c>
      <c r="G92" s="79">
        <v>44504</v>
      </c>
      <c r="H92" s="131"/>
    </row>
    <row r="93" spans="1:9" s="140" customFormat="1" ht="15.75" x14ac:dyDescent="0.2">
      <c r="A93" s="81">
        <v>15</v>
      </c>
      <c r="B93" s="81" t="s">
        <v>932</v>
      </c>
      <c r="C93" s="171" t="s">
        <v>933</v>
      </c>
      <c r="D93" s="128" t="s">
        <v>947</v>
      </c>
      <c r="E93" s="78">
        <v>1508.53</v>
      </c>
      <c r="F93" s="79">
        <v>44494</v>
      </c>
      <c r="G93" s="79">
        <v>44504</v>
      </c>
      <c r="H93" s="131"/>
    </row>
    <row r="94" spans="1:9" s="140" customFormat="1" ht="15.75" x14ac:dyDescent="0.2">
      <c r="A94" s="81">
        <v>16</v>
      </c>
      <c r="B94" s="81" t="s">
        <v>932</v>
      </c>
      <c r="C94" s="171" t="s">
        <v>933</v>
      </c>
      <c r="D94" s="128" t="s">
        <v>948</v>
      </c>
      <c r="E94" s="78">
        <v>1514.64</v>
      </c>
      <c r="F94" s="79">
        <v>44494</v>
      </c>
      <c r="G94" s="79">
        <v>44504</v>
      </c>
      <c r="H94" s="131"/>
    </row>
    <row r="95" spans="1:9" s="140" customFormat="1" ht="15.75" x14ac:dyDescent="0.2">
      <c r="A95" s="81">
        <v>17</v>
      </c>
      <c r="B95" s="81" t="s">
        <v>932</v>
      </c>
      <c r="C95" s="171" t="s">
        <v>933</v>
      </c>
      <c r="D95" s="128" t="s">
        <v>949</v>
      </c>
      <c r="E95" s="78">
        <v>1548.73</v>
      </c>
      <c r="F95" s="79">
        <v>44494</v>
      </c>
      <c r="G95" s="79">
        <v>44504</v>
      </c>
      <c r="H95" s="131"/>
    </row>
    <row r="96" spans="1:9" s="140" customFormat="1" ht="15.75" x14ac:dyDescent="0.2">
      <c r="A96" s="81">
        <v>18</v>
      </c>
      <c r="B96" s="81" t="s">
        <v>932</v>
      </c>
      <c r="C96" s="171" t="s">
        <v>933</v>
      </c>
      <c r="D96" s="128" t="s">
        <v>950</v>
      </c>
      <c r="E96" s="78">
        <v>1542.38</v>
      </c>
      <c r="F96" s="79">
        <v>44494</v>
      </c>
      <c r="G96" s="79">
        <v>44504</v>
      </c>
      <c r="H96" s="131"/>
    </row>
    <row r="97" spans="1:8" s="140" customFormat="1" ht="15.75" x14ac:dyDescent="0.2">
      <c r="A97" s="81">
        <v>19</v>
      </c>
      <c r="B97" s="81" t="s">
        <v>932</v>
      </c>
      <c r="C97" s="171" t="s">
        <v>933</v>
      </c>
      <c r="D97" s="128" t="s">
        <v>951</v>
      </c>
      <c r="E97" s="78">
        <v>1519.4</v>
      </c>
      <c r="F97" s="79">
        <v>44494</v>
      </c>
      <c r="G97" s="79">
        <v>44504</v>
      </c>
      <c r="H97" s="131"/>
    </row>
    <row r="98" spans="1:8" s="140" customFormat="1" ht="15.75" x14ac:dyDescent="0.25">
      <c r="A98" s="81">
        <v>20</v>
      </c>
      <c r="B98" s="125" t="s">
        <v>20</v>
      </c>
      <c r="C98" s="88" t="s">
        <v>776</v>
      </c>
      <c r="D98" s="77" t="s">
        <v>961</v>
      </c>
      <c r="E98" s="78">
        <v>357.51</v>
      </c>
      <c r="F98" s="79">
        <v>44508</v>
      </c>
      <c r="G98" s="79">
        <v>44512</v>
      </c>
      <c r="H98" s="131"/>
    </row>
    <row r="99" spans="1:8" s="140" customFormat="1" ht="15.75" x14ac:dyDescent="0.2">
      <c r="A99" s="81">
        <v>21</v>
      </c>
      <c r="B99" s="81" t="s">
        <v>932</v>
      </c>
      <c r="C99" s="171" t="s">
        <v>933</v>
      </c>
      <c r="D99" s="128" t="s">
        <v>962</v>
      </c>
      <c r="E99" s="78">
        <v>1482.78</v>
      </c>
      <c r="F99" s="79">
        <v>44510</v>
      </c>
      <c r="G99" s="79">
        <v>44512</v>
      </c>
      <c r="H99" s="131"/>
    </row>
    <row r="100" spans="1:8" s="140" customFormat="1" ht="15.75" x14ac:dyDescent="0.25">
      <c r="A100" s="81">
        <v>22</v>
      </c>
      <c r="B100" s="82" t="s">
        <v>963</v>
      </c>
      <c r="C100" t="s">
        <v>964</v>
      </c>
      <c r="D100" s="128" t="s">
        <v>965</v>
      </c>
      <c r="E100" s="78">
        <v>995</v>
      </c>
      <c r="F100" s="79">
        <v>44511</v>
      </c>
      <c r="G100" s="79">
        <v>44517</v>
      </c>
      <c r="H100" s="131"/>
    </row>
    <row r="101" spans="1:8" s="140" customFormat="1" ht="15.75" x14ac:dyDescent="0.25">
      <c r="A101" s="81">
        <v>23</v>
      </c>
      <c r="B101" s="82" t="s">
        <v>968</v>
      </c>
      <c r="C101" s="88" t="s">
        <v>969</v>
      </c>
      <c r="D101" s="128" t="s">
        <v>970</v>
      </c>
      <c r="E101" s="78">
        <v>57</v>
      </c>
      <c r="F101" s="79">
        <v>44525</v>
      </c>
      <c r="G101" s="79"/>
      <c r="H101" s="131"/>
    </row>
    <row r="102" spans="1:8" s="140" customFormat="1" ht="15.75" x14ac:dyDescent="0.2">
      <c r="A102" s="81"/>
      <c r="B102" s="82"/>
      <c r="C102" s="171"/>
      <c r="D102" s="128"/>
      <c r="E102" s="78"/>
      <c r="F102" s="79"/>
      <c r="G102" s="79"/>
      <c r="H102" s="131"/>
    </row>
    <row r="103" spans="1:8" s="140" customFormat="1" ht="15.75" x14ac:dyDescent="0.2">
      <c r="A103" s="81"/>
      <c r="B103" s="82"/>
      <c r="C103" s="171"/>
      <c r="D103" s="128"/>
      <c r="E103" s="78"/>
      <c r="F103" s="79"/>
      <c r="G103" s="79"/>
      <c r="H103" s="131"/>
    </row>
    <row r="104" spans="1:8" s="140" customFormat="1" ht="15.75" x14ac:dyDescent="0.2">
      <c r="A104" s="81"/>
      <c r="B104" s="82"/>
      <c r="C104" s="171"/>
      <c r="D104" s="128"/>
      <c r="E104" s="78"/>
      <c r="F104" s="79"/>
      <c r="G104" s="79"/>
      <c r="H104" s="131"/>
    </row>
    <row r="105" spans="1:8" s="140" customFormat="1" ht="15.75" x14ac:dyDescent="0.25">
      <c r="A105" s="81"/>
      <c r="B105" s="82"/>
      <c r="C105" s="76"/>
      <c r="D105" s="77"/>
      <c r="E105" s="78"/>
      <c r="F105" s="79"/>
      <c r="G105" s="80"/>
      <c r="H105" s="131"/>
    </row>
    <row r="106" spans="1:8" ht="15.75" x14ac:dyDescent="0.25">
      <c r="A106" s="320" t="s">
        <v>16</v>
      </c>
      <c r="B106" s="321"/>
      <c r="C106" s="142"/>
      <c r="D106" s="143"/>
      <c r="E106" s="96">
        <f>SUM(E79:E105)</f>
        <v>27934.809999999998</v>
      </c>
      <c r="F106" s="144"/>
      <c r="G106" s="131"/>
      <c r="H106" s="81"/>
    </row>
    <row r="107" spans="1:8" x14ac:dyDescent="0.25">
      <c r="A107" s="85"/>
      <c r="B107" s="84"/>
      <c r="C107" s="176"/>
      <c r="D107" s="177"/>
      <c r="E107" s="178"/>
      <c r="F107" s="84"/>
      <c r="G107" s="84"/>
    </row>
    <row r="108" spans="1:8" ht="15.75" x14ac:dyDescent="0.25">
      <c r="A108" s="320" t="s">
        <v>967</v>
      </c>
      <c r="B108" s="321"/>
      <c r="C108" s="142"/>
      <c r="D108" s="143"/>
      <c r="E108" s="96">
        <f>E106+E75+E69+E33+E12</f>
        <v>856850.99</v>
      </c>
      <c r="F108" s="144"/>
      <c r="G108" s="131"/>
    </row>
    <row r="109" spans="1:8" x14ac:dyDescent="0.25">
      <c r="C109" s="166"/>
    </row>
    <row r="110" spans="1:8" x14ac:dyDescent="0.25">
      <c r="G110" s="132" t="s">
        <v>411</v>
      </c>
    </row>
    <row r="113" spans="3:7" x14ac:dyDescent="0.25">
      <c r="E113" s="174" t="s">
        <v>83</v>
      </c>
    </row>
    <row r="114" spans="3:7" x14ac:dyDescent="0.25">
      <c r="G114" s="132" t="s">
        <v>411</v>
      </c>
    </row>
    <row r="119" spans="3:7" x14ac:dyDescent="0.25">
      <c r="C119" s="132"/>
      <c r="D119" s="132"/>
      <c r="E119" s="132"/>
      <c r="G119" s="132" t="s">
        <v>411</v>
      </c>
    </row>
  </sheetData>
  <mergeCells count="13">
    <mergeCell ref="A108:B108"/>
    <mergeCell ref="A35:H35"/>
    <mergeCell ref="A69:B69"/>
    <mergeCell ref="A71:H71"/>
    <mergeCell ref="A75:B75"/>
    <mergeCell ref="A77:H77"/>
    <mergeCell ref="A106:B106"/>
    <mergeCell ref="A33:B33"/>
    <mergeCell ref="A1:H2"/>
    <mergeCell ref="A3:H3"/>
    <mergeCell ref="I3:K3"/>
    <mergeCell ref="A12:B12"/>
    <mergeCell ref="A14:H14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7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4"/>
  <sheetViews>
    <sheetView workbookViewId="0">
      <selection sqref="A1:H2"/>
    </sheetView>
  </sheetViews>
  <sheetFormatPr defaultColWidth="9.140625" defaultRowHeight="15" x14ac:dyDescent="0.25"/>
  <cols>
    <col min="1" max="1" width="8.140625" style="132" customWidth="1"/>
    <col min="2" max="2" width="29.7109375" style="132" customWidth="1"/>
    <col min="3" max="3" width="61.5703125" style="167" bestFit="1" customWidth="1"/>
    <col min="4" max="4" width="25.5703125" style="166" customWidth="1"/>
    <col min="5" max="5" width="35" style="174" customWidth="1"/>
    <col min="6" max="6" width="16.5703125" style="132" customWidth="1"/>
    <col min="7" max="7" width="23.140625" style="132" customWidth="1"/>
    <col min="8" max="8" width="69" style="132" customWidth="1"/>
    <col min="9" max="9" width="35.28515625" style="132" customWidth="1"/>
    <col min="10" max="10" width="35.7109375" style="132" customWidth="1"/>
    <col min="11" max="16384" width="9.140625" style="132"/>
  </cols>
  <sheetData>
    <row r="1" spans="1:12" x14ac:dyDescent="0.25">
      <c r="A1" s="325" t="s">
        <v>606</v>
      </c>
      <c r="B1" s="326"/>
      <c r="C1" s="326"/>
      <c r="D1" s="326"/>
      <c r="E1" s="326"/>
      <c r="F1" s="326"/>
      <c r="G1" s="326"/>
      <c r="H1" s="327"/>
    </row>
    <row r="2" spans="1:12" ht="15.75" thickBot="1" x14ac:dyDescent="0.3">
      <c r="A2" s="328"/>
      <c r="B2" s="329"/>
      <c r="C2" s="329"/>
      <c r="D2" s="329"/>
      <c r="E2" s="329"/>
      <c r="F2" s="329"/>
      <c r="G2" s="329"/>
      <c r="H2" s="330"/>
      <c r="I2" s="181"/>
    </row>
    <row r="3" spans="1:12" ht="19.5" thickBot="1" x14ac:dyDescent="0.3">
      <c r="A3" s="322" t="s">
        <v>739</v>
      </c>
      <c r="B3" s="323"/>
      <c r="C3" s="323"/>
      <c r="D3" s="323"/>
      <c r="E3" s="323"/>
      <c r="F3" s="323"/>
      <c r="G3" s="323"/>
      <c r="H3" s="324"/>
      <c r="I3" s="331"/>
      <c r="J3" s="332"/>
      <c r="K3" s="332"/>
      <c r="L3" s="133"/>
    </row>
    <row r="4" spans="1:12" ht="30" x14ac:dyDescent="0.25">
      <c r="A4" s="134" t="s">
        <v>2</v>
      </c>
      <c r="B4" s="134" t="s">
        <v>3</v>
      </c>
      <c r="C4" s="135" t="s">
        <v>4</v>
      </c>
      <c r="D4" s="136" t="s">
        <v>0</v>
      </c>
      <c r="E4" s="137" t="s">
        <v>14</v>
      </c>
      <c r="F4" s="134" t="s">
        <v>597</v>
      </c>
      <c r="G4" s="134" t="s">
        <v>6</v>
      </c>
      <c r="H4" s="138" t="s">
        <v>7</v>
      </c>
    </row>
    <row r="5" spans="1:12" s="140" customFormat="1" ht="15.75" x14ac:dyDescent="0.25">
      <c r="A5" s="139">
        <v>1</v>
      </c>
      <c r="B5" s="98" t="s">
        <v>653</v>
      </c>
      <c r="C5" s="88" t="s">
        <v>778</v>
      </c>
      <c r="D5" s="77" t="s">
        <v>654</v>
      </c>
      <c r="E5" s="78">
        <v>35478.94</v>
      </c>
      <c r="F5" s="79">
        <v>44179</v>
      </c>
      <c r="G5" s="80">
        <v>44187</v>
      </c>
      <c r="H5" s="131"/>
    </row>
    <row r="6" spans="1:12" s="140" customFormat="1" ht="15.75" x14ac:dyDescent="0.25">
      <c r="A6" s="139">
        <v>2</v>
      </c>
      <c r="B6" s="98" t="s">
        <v>655</v>
      </c>
      <c r="C6" s="75" t="s">
        <v>656</v>
      </c>
      <c r="D6" s="77" t="s">
        <v>657</v>
      </c>
      <c r="E6" s="78">
        <v>614.96</v>
      </c>
      <c r="F6" s="79">
        <v>44182</v>
      </c>
      <c r="G6" s="80">
        <v>44187</v>
      </c>
      <c r="H6" s="131"/>
    </row>
    <row r="7" spans="1:12" s="140" customFormat="1" ht="15.75" x14ac:dyDescent="0.25">
      <c r="A7" s="139">
        <v>3</v>
      </c>
      <c r="B7" s="98" t="s">
        <v>718</v>
      </c>
      <c r="C7" s="76" t="s">
        <v>719</v>
      </c>
      <c r="D7" s="77" t="s">
        <v>720</v>
      </c>
      <c r="E7" s="78">
        <v>474</v>
      </c>
      <c r="F7" s="79">
        <v>44272</v>
      </c>
      <c r="G7" s="80">
        <v>44300</v>
      </c>
      <c r="H7" s="131"/>
    </row>
    <row r="8" spans="1:12" s="140" customFormat="1" ht="15.75" x14ac:dyDescent="0.25">
      <c r="A8" s="139">
        <v>4</v>
      </c>
      <c r="B8" s="98" t="s">
        <v>718</v>
      </c>
      <c r="C8" s="76" t="s">
        <v>719</v>
      </c>
      <c r="D8" s="77" t="s">
        <v>726</v>
      </c>
      <c r="E8" s="78">
        <v>1713.9</v>
      </c>
      <c r="F8" s="79">
        <v>44274</v>
      </c>
      <c r="G8" s="80">
        <v>44309</v>
      </c>
      <c r="H8" s="131"/>
    </row>
    <row r="9" spans="1:12" s="140" customFormat="1" ht="15.75" x14ac:dyDescent="0.25">
      <c r="A9" s="139">
        <v>5</v>
      </c>
      <c r="B9" s="98" t="s">
        <v>718</v>
      </c>
      <c r="C9" s="76" t="s">
        <v>719</v>
      </c>
      <c r="D9" s="77" t="s">
        <v>727</v>
      </c>
      <c r="E9" s="78">
        <v>465</v>
      </c>
      <c r="F9" s="79">
        <v>44274</v>
      </c>
      <c r="G9" s="80">
        <v>44309</v>
      </c>
      <c r="H9" s="131"/>
    </row>
    <row r="10" spans="1:12" s="140" customFormat="1" ht="15.75" x14ac:dyDescent="0.25">
      <c r="A10" s="139">
        <v>6</v>
      </c>
      <c r="B10" s="98" t="s">
        <v>718</v>
      </c>
      <c r="C10" s="76" t="s">
        <v>719</v>
      </c>
      <c r="D10" s="77" t="s">
        <v>735</v>
      </c>
      <c r="E10" s="78">
        <v>17761.55</v>
      </c>
      <c r="F10" s="79">
        <v>44274</v>
      </c>
      <c r="G10" s="80">
        <v>44309</v>
      </c>
      <c r="H10" s="131"/>
    </row>
    <row r="11" spans="1:12" s="140" customFormat="1" ht="15.75" x14ac:dyDescent="0.25">
      <c r="A11" s="131">
        <v>7</v>
      </c>
      <c r="B11" s="125" t="s">
        <v>814</v>
      </c>
      <c r="C11" s="76" t="s">
        <v>811</v>
      </c>
      <c r="D11" s="77" t="s">
        <v>812</v>
      </c>
      <c r="E11" s="78">
        <v>116505</v>
      </c>
      <c r="F11" s="79">
        <v>44370</v>
      </c>
      <c r="G11" s="80">
        <v>44386</v>
      </c>
      <c r="H11" s="131"/>
    </row>
    <row r="12" spans="1:12" s="140" customFormat="1" ht="15.75" x14ac:dyDescent="0.25">
      <c r="A12" s="131">
        <v>8</v>
      </c>
      <c r="B12" s="125" t="s">
        <v>814</v>
      </c>
      <c r="C12" s="76" t="s">
        <v>811</v>
      </c>
      <c r="D12" s="77" t="s">
        <v>813</v>
      </c>
      <c r="E12" s="78">
        <v>116505</v>
      </c>
      <c r="F12" s="79">
        <v>44370</v>
      </c>
      <c r="G12" s="80">
        <v>44386</v>
      </c>
      <c r="H12" s="131"/>
    </row>
    <row r="13" spans="1:12" s="140" customFormat="1" ht="15.75" x14ac:dyDescent="0.25">
      <c r="A13" s="131">
        <v>9</v>
      </c>
      <c r="B13" s="125" t="s">
        <v>814</v>
      </c>
      <c r="C13" s="171" t="s">
        <v>811</v>
      </c>
      <c r="D13" s="77" t="s">
        <v>815</v>
      </c>
      <c r="E13" s="78">
        <v>198490</v>
      </c>
      <c r="F13" s="79">
        <v>44370</v>
      </c>
      <c r="G13" s="80">
        <v>44386</v>
      </c>
      <c r="H13" s="131"/>
    </row>
    <row r="14" spans="1:12" s="140" customFormat="1" ht="15.75" x14ac:dyDescent="0.25">
      <c r="A14" s="131">
        <v>10</v>
      </c>
      <c r="B14" s="125" t="s">
        <v>873</v>
      </c>
      <c r="C14" s="171" t="s">
        <v>843</v>
      </c>
      <c r="D14" s="77" t="s">
        <v>842</v>
      </c>
      <c r="E14" s="78">
        <v>480000</v>
      </c>
      <c r="F14" s="79">
        <v>44461</v>
      </c>
      <c r="G14" s="80">
        <v>44469</v>
      </c>
      <c r="H14" s="131"/>
    </row>
    <row r="15" spans="1:12" s="140" customFormat="1" ht="15.75" x14ac:dyDescent="0.25">
      <c r="A15" s="131"/>
      <c r="B15" s="125"/>
      <c r="C15" s="171"/>
      <c r="D15" s="77"/>
      <c r="E15" s="78"/>
      <c r="F15" s="79"/>
      <c r="G15" s="80"/>
      <c r="H15" s="131"/>
    </row>
    <row r="16" spans="1:12" s="140" customFormat="1" ht="15.75" x14ac:dyDescent="0.25">
      <c r="A16" s="131"/>
      <c r="B16" s="125"/>
      <c r="C16" s="171"/>
      <c r="D16" s="77"/>
      <c r="E16" s="78"/>
      <c r="F16" s="79"/>
      <c r="G16" s="80"/>
      <c r="H16" s="131"/>
    </row>
    <row r="17" spans="1:12" s="140" customFormat="1" ht="15.75" x14ac:dyDescent="0.25">
      <c r="A17" s="131"/>
      <c r="B17" s="125"/>
      <c r="C17" s="171"/>
      <c r="D17" s="77"/>
      <c r="E17" s="78"/>
      <c r="F17" s="79"/>
      <c r="G17" s="80"/>
      <c r="H17" s="131"/>
    </row>
    <row r="18" spans="1:12" s="140" customFormat="1" ht="15.75" x14ac:dyDescent="0.25">
      <c r="A18" s="131"/>
      <c r="B18" s="126"/>
      <c r="C18" s="76"/>
      <c r="D18" s="77"/>
      <c r="E18" s="78"/>
      <c r="F18" s="79"/>
      <c r="G18" s="80"/>
      <c r="H18" s="131"/>
    </row>
    <row r="19" spans="1:12" s="140" customFormat="1" ht="15.75" x14ac:dyDescent="0.25">
      <c r="A19" s="320" t="s">
        <v>16</v>
      </c>
      <c r="B19" s="321"/>
      <c r="C19" s="142"/>
      <c r="D19" s="143"/>
      <c r="E19" s="96">
        <f>SUM(E5:E18)</f>
        <v>968008.35</v>
      </c>
      <c r="F19" s="144"/>
      <c r="G19" s="131"/>
      <c r="H19" s="145"/>
      <c r="I19" s="182"/>
    </row>
    <row r="20" spans="1:12" s="140" customFormat="1" ht="16.5" thickBot="1" x14ac:dyDescent="0.3">
      <c r="A20" s="146"/>
      <c r="B20" s="146"/>
      <c r="C20" s="147"/>
      <c r="D20" s="148"/>
      <c r="E20" s="149"/>
      <c r="F20" s="150"/>
      <c r="G20" s="151"/>
      <c r="H20" s="152"/>
      <c r="I20" s="182"/>
    </row>
    <row r="21" spans="1:12" ht="19.5" thickBot="1" x14ac:dyDescent="0.3">
      <c r="A21" s="322" t="s">
        <v>10</v>
      </c>
      <c r="B21" s="323"/>
      <c r="C21" s="323"/>
      <c r="D21" s="323"/>
      <c r="E21" s="323"/>
      <c r="F21" s="323"/>
      <c r="G21" s="323"/>
      <c r="H21" s="324"/>
      <c r="I21" s="133"/>
      <c r="J21" s="133"/>
      <c r="K21" s="133"/>
      <c r="L21" s="133"/>
    </row>
    <row r="22" spans="1:12" ht="30" x14ac:dyDescent="0.25">
      <c r="A22" s="134" t="s">
        <v>2</v>
      </c>
      <c r="B22" s="134" t="s">
        <v>3</v>
      </c>
      <c r="C22" s="153" t="s">
        <v>4</v>
      </c>
      <c r="D22" s="136" t="s">
        <v>0</v>
      </c>
      <c r="E22" s="137" t="s">
        <v>14</v>
      </c>
      <c r="F22" s="134" t="s">
        <v>597</v>
      </c>
      <c r="G22" s="134" t="s">
        <v>6</v>
      </c>
      <c r="H22" s="138" t="s">
        <v>7</v>
      </c>
    </row>
    <row r="23" spans="1:12" s="140" customFormat="1" ht="15.75" x14ac:dyDescent="0.25">
      <c r="A23" s="81">
        <v>1</v>
      </c>
      <c r="B23" s="84" t="s">
        <v>125</v>
      </c>
      <c r="C23" s="183" t="s">
        <v>779</v>
      </c>
      <c r="D23" s="86">
        <v>3752</v>
      </c>
      <c r="E23" s="83">
        <v>25400.62</v>
      </c>
      <c r="F23" s="79">
        <v>44130</v>
      </c>
      <c r="G23" s="80">
        <v>44138</v>
      </c>
      <c r="H23" s="131"/>
    </row>
    <row r="24" spans="1:12" s="140" customFormat="1" ht="15.75" x14ac:dyDescent="0.25">
      <c r="A24" s="81">
        <v>2</v>
      </c>
      <c r="B24" s="85" t="s">
        <v>638</v>
      </c>
      <c r="C24" s="183" t="s">
        <v>780</v>
      </c>
      <c r="D24" s="82" t="s">
        <v>641</v>
      </c>
      <c r="E24" s="83">
        <v>18655.11</v>
      </c>
      <c r="F24" s="79">
        <v>44134</v>
      </c>
      <c r="G24" s="80">
        <v>44138</v>
      </c>
      <c r="H24" s="131"/>
      <c r="I24" s="182" t="s">
        <v>21</v>
      </c>
    </row>
    <row r="25" spans="1:12" s="140" customFormat="1" ht="15.75" x14ac:dyDescent="0.25">
      <c r="A25" s="81">
        <v>3</v>
      </c>
      <c r="B25" s="85" t="s">
        <v>564</v>
      </c>
      <c r="C25" s="183" t="s">
        <v>781</v>
      </c>
      <c r="D25" s="86">
        <v>202000000013053</v>
      </c>
      <c r="E25" s="83">
        <v>28317.9</v>
      </c>
      <c r="F25" s="79">
        <v>44155</v>
      </c>
      <c r="G25" s="80">
        <v>44158</v>
      </c>
      <c r="H25" s="131"/>
    </row>
    <row r="26" spans="1:12" s="140" customFormat="1" ht="15.75" x14ac:dyDescent="0.25">
      <c r="A26" s="81">
        <v>4</v>
      </c>
      <c r="B26" s="85" t="s">
        <v>564</v>
      </c>
      <c r="C26" s="183" t="s">
        <v>781</v>
      </c>
      <c r="D26" s="86">
        <v>202000000013054</v>
      </c>
      <c r="E26" s="83">
        <v>13295.87</v>
      </c>
      <c r="F26" s="79">
        <v>44155</v>
      </c>
      <c r="G26" s="80">
        <v>44158</v>
      </c>
      <c r="H26" s="131"/>
    </row>
    <row r="27" spans="1:12" s="140" customFormat="1" ht="15.75" x14ac:dyDescent="0.25">
      <c r="A27" s="81">
        <v>5</v>
      </c>
      <c r="B27" s="84" t="s">
        <v>125</v>
      </c>
      <c r="C27" s="183" t="s">
        <v>779</v>
      </c>
      <c r="D27" s="86">
        <v>3780</v>
      </c>
      <c r="E27" s="83">
        <v>24994.89</v>
      </c>
      <c r="F27" s="79">
        <v>44162</v>
      </c>
      <c r="G27" s="80">
        <v>44168</v>
      </c>
      <c r="H27" s="131"/>
    </row>
    <row r="28" spans="1:12" s="140" customFormat="1" ht="15.75" x14ac:dyDescent="0.25">
      <c r="A28" s="81">
        <v>6</v>
      </c>
      <c r="B28" s="85" t="s">
        <v>638</v>
      </c>
      <c r="C28" s="183" t="s">
        <v>780</v>
      </c>
      <c r="D28" s="82" t="s">
        <v>645</v>
      </c>
      <c r="E28" s="83">
        <v>18655.11</v>
      </c>
      <c r="F28" s="79">
        <v>44167</v>
      </c>
      <c r="G28" s="80">
        <v>44183</v>
      </c>
      <c r="H28" s="131"/>
      <c r="I28" s="182" t="s">
        <v>21</v>
      </c>
    </row>
    <row r="29" spans="1:12" s="140" customFormat="1" ht="15.75" x14ac:dyDescent="0.25">
      <c r="A29" s="81">
        <v>7</v>
      </c>
      <c r="B29" s="85" t="s">
        <v>564</v>
      </c>
      <c r="C29" s="183" t="s">
        <v>781</v>
      </c>
      <c r="D29" s="86">
        <v>202000000013983</v>
      </c>
      <c r="E29" s="83">
        <v>30014.7</v>
      </c>
      <c r="F29" s="79">
        <v>44176</v>
      </c>
      <c r="G29" s="80">
        <v>44188</v>
      </c>
      <c r="H29" s="131"/>
    </row>
    <row r="30" spans="1:12" s="140" customFormat="1" ht="15.75" x14ac:dyDescent="0.25">
      <c r="A30" s="81">
        <v>8</v>
      </c>
      <c r="B30" s="85" t="s">
        <v>127</v>
      </c>
      <c r="C30" s="183" t="s">
        <v>782</v>
      </c>
      <c r="D30" s="86">
        <v>6781</v>
      </c>
      <c r="E30" s="83">
        <v>4.7</v>
      </c>
      <c r="F30" s="79">
        <v>44183</v>
      </c>
      <c r="G30" s="80">
        <v>44187</v>
      </c>
      <c r="H30" s="131"/>
    </row>
    <row r="31" spans="1:12" s="140" customFormat="1" ht="15.75" x14ac:dyDescent="0.25">
      <c r="A31" s="81">
        <v>9</v>
      </c>
      <c r="B31" s="85" t="s">
        <v>564</v>
      </c>
      <c r="C31" s="183" t="s">
        <v>781</v>
      </c>
      <c r="D31" s="86">
        <v>202000000012882</v>
      </c>
      <c r="E31" s="83">
        <v>30003.59</v>
      </c>
      <c r="F31" s="79">
        <v>44194</v>
      </c>
      <c r="G31" s="80">
        <v>44217</v>
      </c>
      <c r="H31" s="131"/>
    </row>
    <row r="32" spans="1:12" s="140" customFormat="1" ht="15.75" x14ac:dyDescent="0.25">
      <c r="A32" s="81">
        <v>10</v>
      </c>
      <c r="B32" s="84" t="s">
        <v>125</v>
      </c>
      <c r="C32" s="183" t="s">
        <v>779</v>
      </c>
      <c r="D32" s="86">
        <v>3820</v>
      </c>
      <c r="E32" s="83">
        <v>25433.64</v>
      </c>
      <c r="F32" s="79">
        <v>44194</v>
      </c>
      <c r="G32" s="80">
        <v>44217</v>
      </c>
      <c r="H32" s="131"/>
    </row>
    <row r="33" spans="1:9" s="140" customFormat="1" ht="15.75" x14ac:dyDescent="0.25">
      <c r="A33" s="81">
        <v>11</v>
      </c>
      <c r="B33" s="85" t="s">
        <v>638</v>
      </c>
      <c r="C33" s="183" t="s">
        <v>780</v>
      </c>
      <c r="D33" s="82" t="s">
        <v>680</v>
      </c>
      <c r="E33" s="83">
        <v>18655.11</v>
      </c>
      <c r="F33" s="79">
        <v>44194</v>
      </c>
      <c r="G33" s="80">
        <v>44217</v>
      </c>
      <c r="H33" s="131"/>
      <c r="I33" s="182"/>
    </row>
    <row r="34" spans="1:9" s="140" customFormat="1" ht="15.75" x14ac:dyDescent="0.25">
      <c r="A34" s="81">
        <v>12</v>
      </c>
      <c r="B34" s="85" t="s">
        <v>127</v>
      </c>
      <c r="C34" s="183" t="s">
        <v>782</v>
      </c>
      <c r="D34" s="86">
        <v>7172</v>
      </c>
      <c r="E34" s="83">
        <v>380.58</v>
      </c>
      <c r="F34" s="79">
        <v>44223</v>
      </c>
      <c r="G34" s="80">
        <v>44228</v>
      </c>
      <c r="H34" s="131"/>
    </row>
    <row r="35" spans="1:9" s="140" customFormat="1" ht="15.75" x14ac:dyDescent="0.25">
      <c r="A35" s="81">
        <v>13</v>
      </c>
      <c r="B35" s="85" t="s">
        <v>638</v>
      </c>
      <c r="C35" s="183" t="s">
        <v>780</v>
      </c>
      <c r="D35" s="82" t="s">
        <v>686</v>
      </c>
      <c r="E35" s="83">
        <v>18655.11</v>
      </c>
      <c r="F35" s="79">
        <v>44224</v>
      </c>
      <c r="G35" s="80">
        <v>44235</v>
      </c>
      <c r="H35" s="131"/>
      <c r="I35" s="182"/>
    </row>
    <row r="36" spans="1:9" s="140" customFormat="1" ht="45" x14ac:dyDescent="0.25">
      <c r="A36" s="81">
        <v>14</v>
      </c>
      <c r="B36" s="81" t="s">
        <v>125</v>
      </c>
      <c r="C36" s="183" t="s">
        <v>779</v>
      </c>
      <c r="D36" s="86">
        <v>3851</v>
      </c>
      <c r="E36" s="83">
        <v>24990.94</v>
      </c>
      <c r="F36" s="79">
        <v>44225</v>
      </c>
      <c r="G36" s="89" t="s">
        <v>711</v>
      </c>
      <c r="H36" s="131"/>
    </row>
    <row r="37" spans="1:9" s="140" customFormat="1" ht="15.75" x14ac:dyDescent="0.25">
      <c r="A37" s="81">
        <v>15</v>
      </c>
      <c r="B37" s="81" t="s">
        <v>127</v>
      </c>
      <c r="C37" s="183" t="s">
        <v>782</v>
      </c>
      <c r="D37" s="86">
        <v>7518</v>
      </c>
      <c r="E37" s="83">
        <v>257.69</v>
      </c>
      <c r="F37" s="79">
        <v>44253</v>
      </c>
      <c r="G37" s="80">
        <v>44258</v>
      </c>
      <c r="H37" s="131"/>
    </row>
    <row r="38" spans="1:9" s="140" customFormat="1" ht="15.75" x14ac:dyDescent="0.25">
      <c r="A38" s="81">
        <v>16</v>
      </c>
      <c r="B38" s="81" t="s">
        <v>564</v>
      </c>
      <c r="C38" s="183" t="s">
        <v>781</v>
      </c>
      <c r="D38" s="90" t="s">
        <v>713</v>
      </c>
      <c r="E38" s="83">
        <v>38239.82</v>
      </c>
      <c r="F38" s="79">
        <v>44253</v>
      </c>
      <c r="G38" s="80">
        <v>44293</v>
      </c>
      <c r="H38" s="131"/>
    </row>
    <row r="39" spans="1:9" s="140" customFormat="1" ht="15.75" x14ac:dyDescent="0.25">
      <c r="A39" s="81">
        <v>17</v>
      </c>
      <c r="B39" s="81" t="s">
        <v>638</v>
      </c>
      <c r="C39" s="183" t="s">
        <v>780</v>
      </c>
      <c r="D39" s="82" t="s">
        <v>714</v>
      </c>
      <c r="E39" s="83">
        <v>18655.11</v>
      </c>
      <c r="F39" s="79">
        <v>44253</v>
      </c>
      <c r="G39" s="80">
        <v>44309</v>
      </c>
      <c r="H39" s="131"/>
      <c r="I39" s="182"/>
    </row>
    <row r="40" spans="1:9" s="140" customFormat="1" ht="15.75" x14ac:dyDescent="0.25">
      <c r="A40" s="81">
        <v>18</v>
      </c>
      <c r="B40" s="81" t="s">
        <v>125</v>
      </c>
      <c r="C40" s="183" t="s">
        <v>779</v>
      </c>
      <c r="D40" s="86">
        <v>3901</v>
      </c>
      <c r="E40" s="83">
        <v>25047.3</v>
      </c>
      <c r="F40" s="79">
        <v>44260</v>
      </c>
      <c r="G40" s="80">
        <v>44309</v>
      </c>
      <c r="H40" s="131"/>
    </row>
    <row r="41" spans="1:9" s="140" customFormat="1" ht="15.75" x14ac:dyDescent="0.25">
      <c r="A41" s="81">
        <v>19</v>
      </c>
      <c r="B41" s="81" t="s">
        <v>564</v>
      </c>
      <c r="C41" s="183" t="s">
        <v>781</v>
      </c>
      <c r="D41" s="90" t="s">
        <v>725</v>
      </c>
      <c r="E41" s="91">
        <v>22649.37</v>
      </c>
      <c r="F41" s="79">
        <v>44272</v>
      </c>
      <c r="G41" s="80">
        <v>44309</v>
      </c>
      <c r="H41" s="131"/>
    </row>
    <row r="42" spans="1:9" s="140" customFormat="1" ht="15.75" x14ac:dyDescent="0.25">
      <c r="A42" s="81">
        <v>20</v>
      </c>
      <c r="B42" s="99" t="s">
        <v>125</v>
      </c>
      <c r="C42" s="88" t="s">
        <v>760</v>
      </c>
      <c r="D42" s="90" t="s">
        <v>761</v>
      </c>
      <c r="E42" s="91">
        <v>25047.3</v>
      </c>
      <c r="F42" s="79">
        <v>44313</v>
      </c>
      <c r="G42" s="80">
        <v>44320</v>
      </c>
      <c r="H42" s="131"/>
    </row>
    <row r="43" spans="1:9" s="140" customFormat="1" ht="15.75" x14ac:dyDescent="0.25">
      <c r="A43" s="81">
        <v>21</v>
      </c>
      <c r="B43" s="99" t="s">
        <v>564</v>
      </c>
      <c r="C43" s="88" t="s">
        <v>763</v>
      </c>
      <c r="D43" s="90" t="s">
        <v>762</v>
      </c>
      <c r="E43" s="91">
        <v>35930.589999999997</v>
      </c>
      <c r="F43" s="79">
        <v>44313</v>
      </c>
      <c r="G43" s="80">
        <v>44320</v>
      </c>
      <c r="H43" s="131"/>
    </row>
    <row r="44" spans="1:9" s="140" customFormat="1" ht="15.75" x14ac:dyDescent="0.25">
      <c r="A44" s="81">
        <v>22</v>
      </c>
      <c r="B44" s="99" t="s">
        <v>638</v>
      </c>
      <c r="C44" s="88" t="s">
        <v>764</v>
      </c>
      <c r="D44" s="90" t="s">
        <v>765</v>
      </c>
      <c r="E44" s="91">
        <v>18260.29</v>
      </c>
      <c r="F44" s="79">
        <v>44313</v>
      </c>
      <c r="G44" s="80">
        <v>44320</v>
      </c>
      <c r="H44" s="131"/>
    </row>
    <row r="45" spans="1:9" s="140" customFormat="1" ht="15.75" x14ac:dyDescent="0.25">
      <c r="A45" s="81">
        <v>23</v>
      </c>
      <c r="B45" s="99" t="s">
        <v>872</v>
      </c>
      <c r="C45" s="88" t="s">
        <v>766</v>
      </c>
      <c r="D45" s="90" t="s">
        <v>767</v>
      </c>
      <c r="E45" s="91">
        <v>216.67</v>
      </c>
      <c r="F45" s="79">
        <v>44314</v>
      </c>
      <c r="G45" s="80">
        <v>44320</v>
      </c>
      <c r="H45" s="131"/>
    </row>
    <row r="46" spans="1:9" s="140" customFormat="1" ht="15.75" x14ac:dyDescent="0.25">
      <c r="A46" s="81">
        <v>24</v>
      </c>
      <c r="B46" s="99" t="s">
        <v>564</v>
      </c>
      <c r="C46" s="88" t="s">
        <v>763</v>
      </c>
      <c r="D46" s="90" t="s">
        <v>769</v>
      </c>
      <c r="E46" s="91">
        <v>37202.11</v>
      </c>
      <c r="F46" s="79">
        <v>44316</v>
      </c>
      <c r="G46" s="80">
        <v>44321</v>
      </c>
      <c r="H46" s="131"/>
    </row>
    <row r="47" spans="1:9" s="140" customFormat="1" ht="15.75" x14ac:dyDescent="0.25">
      <c r="A47" s="81">
        <v>25</v>
      </c>
      <c r="B47" s="99" t="s">
        <v>638</v>
      </c>
      <c r="C47" s="88" t="s">
        <v>764</v>
      </c>
      <c r="D47" s="90" t="s">
        <v>771</v>
      </c>
      <c r="E47" s="91">
        <v>18419.77</v>
      </c>
      <c r="F47" s="79">
        <v>44316</v>
      </c>
      <c r="G47" s="80">
        <v>44328</v>
      </c>
      <c r="H47" s="131"/>
    </row>
    <row r="48" spans="1:9" s="140" customFormat="1" ht="15.75" x14ac:dyDescent="0.25">
      <c r="A48" s="81">
        <v>26</v>
      </c>
      <c r="B48" s="99" t="s">
        <v>125</v>
      </c>
      <c r="C48" s="88" t="s">
        <v>760</v>
      </c>
      <c r="D48" s="90" t="s">
        <v>772</v>
      </c>
      <c r="E48" s="91">
        <v>24491.09</v>
      </c>
      <c r="F48" s="79">
        <v>44320</v>
      </c>
      <c r="G48" s="80">
        <v>44322</v>
      </c>
      <c r="H48" s="131"/>
    </row>
    <row r="49" spans="1:9" s="120" customFormat="1" x14ac:dyDescent="0.25">
      <c r="A49" s="81">
        <v>27</v>
      </c>
      <c r="B49" s="99" t="s">
        <v>127</v>
      </c>
      <c r="C49" s="127" t="s">
        <v>766</v>
      </c>
      <c r="D49" s="128" t="s">
        <v>801</v>
      </c>
      <c r="E49" s="91">
        <v>235.2</v>
      </c>
      <c r="F49" s="79">
        <v>44342</v>
      </c>
      <c r="G49" s="80">
        <v>44348</v>
      </c>
      <c r="H49" s="115"/>
    </row>
    <row r="50" spans="1:9" s="159" customFormat="1" ht="15.75" x14ac:dyDescent="0.25">
      <c r="A50" s="154">
        <v>28</v>
      </c>
      <c r="B50" s="99" t="s">
        <v>638</v>
      </c>
      <c r="C50" s="88" t="s">
        <v>764</v>
      </c>
      <c r="D50" s="155" t="s">
        <v>803</v>
      </c>
      <c r="E50" s="91">
        <v>18419.77</v>
      </c>
      <c r="F50" s="156">
        <v>44344</v>
      </c>
      <c r="G50" s="157">
        <v>44354</v>
      </c>
      <c r="H50" s="131"/>
    </row>
    <row r="51" spans="1:9" s="159" customFormat="1" ht="15.75" x14ac:dyDescent="0.25">
      <c r="A51" s="154">
        <v>29</v>
      </c>
      <c r="B51" s="129" t="s">
        <v>564</v>
      </c>
      <c r="C51" s="88" t="s">
        <v>804</v>
      </c>
      <c r="D51" s="155" t="s">
        <v>805</v>
      </c>
      <c r="E51" s="91">
        <v>37302.11</v>
      </c>
      <c r="F51" s="156">
        <v>44344</v>
      </c>
      <c r="G51" s="157">
        <v>44354</v>
      </c>
      <c r="H51" s="131"/>
    </row>
    <row r="52" spans="1:9" s="159" customFormat="1" ht="15.75" x14ac:dyDescent="0.25">
      <c r="A52" s="154">
        <v>30</v>
      </c>
      <c r="B52" s="99" t="s">
        <v>125</v>
      </c>
      <c r="C52" s="88" t="s">
        <v>760</v>
      </c>
      <c r="D52" s="155" t="s">
        <v>806</v>
      </c>
      <c r="E52" s="91">
        <v>24515.9</v>
      </c>
      <c r="F52" s="156">
        <v>44344</v>
      </c>
      <c r="G52" s="157">
        <v>44354</v>
      </c>
      <c r="H52" s="131"/>
    </row>
    <row r="53" spans="1:9" s="159" customFormat="1" ht="15.75" x14ac:dyDescent="0.25">
      <c r="A53" s="154">
        <v>31</v>
      </c>
      <c r="B53" s="99" t="s">
        <v>125</v>
      </c>
      <c r="C53" s="88" t="s">
        <v>760</v>
      </c>
      <c r="D53" s="155" t="s">
        <v>819</v>
      </c>
      <c r="E53" s="91">
        <v>24782.14</v>
      </c>
      <c r="F53" s="156">
        <v>44376</v>
      </c>
      <c r="G53" s="157">
        <v>44384</v>
      </c>
      <c r="H53" s="131"/>
    </row>
    <row r="54" spans="1:9" s="159" customFormat="1" ht="15.75" x14ac:dyDescent="0.25">
      <c r="A54" s="154">
        <v>32</v>
      </c>
      <c r="B54" s="99" t="s">
        <v>638</v>
      </c>
      <c r="C54" s="88" t="s">
        <v>764</v>
      </c>
      <c r="D54" s="155" t="s">
        <v>821</v>
      </c>
      <c r="E54" s="91">
        <v>18419.77</v>
      </c>
      <c r="F54" s="156">
        <v>44378</v>
      </c>
      <c r="G54" s="157">
        <v>44384</v>
      </c>
      <c r="H54" s="131"/>
    </row>
    <row r="55" spans="1:9" s="159" customFormat="1" ht="15.75" x14ac:dyDescent="0.25">
      <c r="A55" s="154">
        <v>33</v>
      </c>
      <c r="B55" s="99" t="s">
        <v>564</v>
      </c>
      <c r="C55" s="88" t="s">
        <v>804</v>
      </c>
      <c r="D55" s="155" t="s">
        <v>822</v>
      </c>
      <c r="E55" s="91">
        <v>37398.559999999998</v>
      </c>
      <c r="F55" s="156">
        <v>44379</v>
      </c>
      <c r="G55" s="157">
        <v>44384</v>
      </c>
      <c r="H55" s="131"/>
    </row>
    <row r="56" spans="1:9" s="159" customFormat="1" ht="15.75" x14ac:dyDescent="0.25">
      <c r="A56" s="154">
        <v>34</v>
      </c>
      <c r="B56" s="99" t="s">
        <v>872</v>
      </c>
      <c r="C56" s="88" t="s">
        <v>766</v>
      </c>
      <c r="D56" s="155" t="s">
        <v>823</v>
      </c>
      <c r="E56" s="91">
        <v>337.49</v>
      </c>
      <c r="F56" s="156">
        <v>44385</v>
      </c>
      <c r="G56" s="157">
        <v>44390</v>
      </c>
      <c r="H56" s="131"/>
      <c r="I56" s="140"/>
    </row>
    <row r="57" spans="1:9" s="159" customFormat="1" ht="15.75" x14ac:dyDescent="0.25">
      <c r="A57" s="154">
        <v>35</v>
      </c>
      <c r="B57" s="99" t="s">
        <v>564</v>
      </c>
      <c r="C57" s="88" t="s">
        <v>804</v>
      </c>
      <c r="D57" s="155" t="s">
        <v>826</v>
      </c>
      <c r="E57" s="91">
        <v>37467.230000000003</v>
      </c>
      <c r="F57" s="156">
        <v>44404</v>
      </c>
      <c r="G57" s="157">
        <v>44411</v>
      </c>
      <c r="H57" s="131"/>
      <c r="I57" s="140"/>
    </row>
    <row r="58" spans="1:9" s="159" customFormat="1" ht="15.75" x14ac:dyDescent="0.25">
      <c r="A58" s="154">
        <v>36</v>
      </c>
      <c r="B58" s="99" t="s">
        <v>125</v>
      </c>
      <c r="C58" s="88" t="s">
        <v>760</v>
      </c>
      <c r="D58" s="155" t="s">
        <v>827</v>
      </c>
      <c r="E58" s="91">
        <v>24762.85</v>
      </c>
      <c r="F58" s="156">
        <v>44404</v>
      </c>
      <c r="G58" s="157">
        <v>44411</v>
      </c>
      <c r="H58" s="131"/>
      <c r="I58" s="140"/>
    </row>
    <row r="59" spans="1:9" s="159" customFormat="1" ht="15.75" x14ac:dyDescent="0.25">
      <c r="A59" s="154">
        <v>37</v>
      </c>
      <c r="B59" s="99" t="s">
        <v>638</v>
      </c>
      <c r="C59" s="88" t="s">
        <v>764</v>
      </c>
      <c r="D59" s="155" t="s">
        <v>828</v>
      </c>
      <c r="E59" s="91">
        <v>18419.77</v>
      </c>
      <c r="F59" s="156">
        <v>44404</v>
      </c>
      <c r="G59" s="157">
        <v>44411</v>
      </c>
      <c r="H59" s="131"/>
      <c r="I59" s="140"/>
    </row>
    <row r="60" spans="1:9" s="159" customFormat="1" ht="15.75" x14ac:dyDescent="0.25">
      <c r="A60" s="154">
        <v>38</v>
      </c>
      <c r="B60" s="99" t="s">
        <v>127</v>
      </c>
      <c r="C60" s="88" t="s">
        <v>766</v>
      </c>
      <c r="D60" s="155" t="s">
        <v>829</v>
      </c>
      <c r="E60" s="91">
        <v>330.55</v>
      </c>
      <c r="F60" s="156">
        <v>44406</v>
      </c>
      <c r="G60" s="157">
        <v>44411</v>
      </c>
      <c r="H60" s="131"/>
      <c r="I60" s="140"/>
    </row>
    <row r="61" spans="1:9" s="159" customFormat="1" ht="15.75" x14ac:dyDescent="0.25">
      <c r="A61" s="154">
        <v>39</v>
      </c>
      <c r="B61" s="99" t="s">
        <v>125</v>
      </c>
      <c r="C61" s="88" t="s">
        <v>760</v>
      </c>
      <c r="D61" s="155" t="s">
        <v>835</v>
      </c>
      <c r="E61" s="91">
        <v>24551.81</v>
      </c>
      <c r="F61" s="156">
        <v>44434</v>
      </c>
      <c r="G61" s="157">
        <v>44441</v>
      </c>
      <c r="H61" s="131"/>
      <c r="I61" s="140"/>
    </row>
    <row r="62" spans="1:9" s="159" customFormat="1" ht="15.75" x14ac:dyDescent="0.25">
      <c r="A62" s="154">
        <v>40</v>
      </c>
      <c r="B62" s="99" t="s">
        <v>638</v>
      </c>
      <c r="C62" s="88" t="s">
        <v>764</v>
      </c>
      <c r="D62" s="155" t="s">
        <v>836</v>
      </c>
      <c r="E62" s="91">
        <v>18419.77</v>
      </c>
      <c r="F62" s="156">
        <v>44435</v>
      </c>
      <c r="G62" s="157">
        <v>44441</v>
      </c>
      <c r="H62" s="131"/>
      <c r="I62" s="140"/>
    </row>
    <row r="63" spans="1:9" s="159" customFormat="1" ht="15.75" x14ac:dyDescent="0.25">
      <c r="A63" s="154">
        <v>41</v>
      </c>
      <c r="B63" s="99" t="s">
        <v>564</v>
      </c>
      <c r="C63" s="88" t="s">
        <v>804</v>
      </c>
      <c r="D63" s="155" t="s">
        <v>837</v>
      </c>
      <c r="E63" s="91">
        <v>37772.32</v>
      </c>
      <c r="F63" s="156">
        <v>44435</v>
      </c>
      <c r="G63" s="157">
        <v>44441</v>
      </c>
      <c r="H63" s="131"/>
      <c r="I63" s="140"/>
    </row>
    <row r="64" spans="1:9" s="159" customFormat="1" ht="15.75" x14ac:dyDescent="0.25">
      <c r="A64" s="154">
        <v>42</v>
      </c>
      <c r="B64" s="99" t="s">
        <v>125</v>
      </c>
      <c r="C64" s="88" t="s">
        <v>760</v>
      </c>
      <c r="D64" s="155" t="s">
        <v>845</v>
      </c>
      <c r="E64" s="91">
        <v>25185.51</v>
      </c>
      <c r="F64" s="156">
        <v>44462</v>
      </c>
      <c r="G64" s="157">
        <v>44473</v>
      </c>
      <c r="H64" s="131"/>
      <c r="I64" s="159" t="s">
        <v>854</v>
      </c>
    </row>
    <row r="65" spans="1:12" s="159" customFormat="1" ht="15.75" x14ac:dyDescent="0.25">
      <c r="A65" s="154">
        <v>43</v>
      </c>
      <c r="B65" s="99" t="s">
        <v>564</v>
      </c>
      <c r="C65" s="88" t="s">
        <v>804</v>
      </c>
      <c r="D65" s="155" t="s">
        <v>849</v>
      </c>
      <c r="E65" s="91">
        <v>37777.75</v>
      </c>
      <c r="F65" s="156">
        <v>44467</v>
      </c>
      <c r="G65" s="157">
        <v>44473</v>
      </c>
      <c r="H65" s="131"/>
      <c r="I65" s="159" t="s">
        <v>850</v>
      </c>
    </row>
    <row r="66" spans="1:12" s="159" customFormat="1" ht="15.75" x14ac:dyDescent="0.25">
      <c r="A66" s="154">
        <v>44</v>
      </c>
      <c r="B66" s="99" t="s">
        <v>638</v>
      </c>
      <c r="C66" s="88" t="s">
        <v>764</v>
      </c>
      <c r="D66" s="155" t="s">
        <v>851</v>
      </c>
      <c r="E66" s="91">
        <v>18419.77</v>
      </c>
      <c r="F66" s="156">
        <v>44468</v>
      </c>
      <c r="G66" s="157">
        <v>44473</v>
      </c>
      <c r="H66" s="131"/>
      <c r="I66" s="159" t="s">
        <v>852</v>
      </c>
    </row>
    <row r="67" spans="1:12" s="159" customFormat="1" ht="15.75" x14ac:dyDescent="0.25">
      <c r="A67" s="154">
        <v>45</v>
      </c>
      <c r="B67" s="81" t="s">
        <v>127</v>
      </c>
      <c r="C67" s="183" t="s">
        <v>782</v>
      </c>
      <c r="D67" s="155" t="s">
        <v>868</v>
      </c>
      <c r="E67" s="91">
        <v>609.30999999999995</v>
      </c>
      <c r="F67" s="156">
        <v>44473</v>
      </c>
      <c r="G67" s="157"/>
      <c r="H67" s="131"/>
      <c r="I67" s="140"/>
    </row>
    <row r="68" spans="1:12" s="159" customFormat="1" ht="15.75" x14ac:dyDescent="0.25">
      <c r="A68" s="154"/>
      <c r="B68" s="99"/>
      <c r="C68" s="88"/>
      <c r="D68" s="155"/>
      <c r="E68" s="91"/>
      <c r="F68" s="156"/>
      <c r="G68" s="157"/>
      <c r="H68" s="131"/>
      <c r="I68" s="140"/>
    </row>
    <row r="69" spans="1:12" s="159" customFormat="1" ht="15.75" x14ac:dyDescent="0.25">
      <c r="A69" s="154"/>
      <c r="B69" s="99"/>
      <c r="C69" s="88"/>
      <c r="D69" s="155"/>
      <c r="E69" s="91"/>
      <c r="F69" s="156"/>
      <c r="G69" s="157"/>
      <c r="H69" s="158"/>
    </row>
    <row r="70" spans="1:12" s="159" customFormat="1" ht="15.75" x14ac:dyDescent="0.25">
      <c r="A70" s="160"/>
      <c r="B70" s="118"/>
      <c r="C70" s="121"/>
      <c r="D70" s="161"/>
      <c r="E70" s="119"/>
      <c r="F70" s="162"/>
      <c r="G70" s="163"/>
      <c r="H70" s="158"/>
    </row>
    <row r="71" spans="1:12" s="140" customFormat="1" ht="15.75" x14ac:dyDescent="0.25">
      <c r="A71" s="154"/>
      <c r="B71" s="154"/>
      <c r="C71" s="164"/>
      <c r="D71" s="155"/>
      <c r="E71" s="165"/>
      <c r="F71" s="156"/>
      <c r="G71" s="157"/>
      <c r="H71" s="131"/>
    </row>
    <row r="72" spans="1:12" ht="15.75" x14ac:dyDescent="0.25">
      <c r="A72" s="320" t="s">
        <v>16</v>
      </c>
      <c r="B72" s="321"/>
      <c r="C72" s="142"/>
      <c r="D72" s="143"/>
      <c r="E72" s="97">
        <f>SUM(E23:E71)</f>
        <v>947002.56</v>
      </c>
      <c r="F72" s="144"/>
      <c r="G72" s="131"/>
      <c r="H72" s="81"/>
    </row>
    <row r="73" spans="1:12" ht="19.5" thickBot="1" x14ac:dyDescent="0.3">
      <c r="A73" s="166"/>
      <c r="D73" s="132"/>
      <c r="E73" s="168"/>
      <c r="F73" s="169"/>
      <c r="G73" s="169"/>
      <c r="H73" s="169"/>
      <c r="I73" s="133"/>
      <c r="J73" s="133"/>
      <c r="K73" s="133"/>
      <c r="L73" s="133"/>
    </row>
    <row r="74" spans="1:12" ht="19.5" thickBot="1" x14ac:dyDescent="0.3">
      <c r="A74" s="322" t="s">
        <v>12</v>
      </c>
      <c r="B74" s="323"/>
      <c r="C74" s="323"/>
      <c r="D74" s="323"/>
      <c r="E74" s="323"/>
      <c r="F74" s="323"/>
      <c r="G74" s="323"/>
      <c r="H74" s="324"/>
    </row>
    <row r="75" spans="1:12" s="140" customFormat="1" ht="30" x14ac:dyDescent="0.25">
      <c r="A75" s="134" t="s">
        <v>2</v>
      </c>
      <c r="B75" s="134" t="s">
        <v>3</v>
      </c>
      <c r="C75" s="153" t="s">
        <v>4</v>
      </c>
      <c r="D75" s="136" t="s">
        <v>0</v>
      </c>
      <c r="E75" s="137" t="s">
        <v>14</v>
      </c>
      <c r="F75" s="134" t="s">
        <v>597</v>
      </c>
      <c r="G75" s="134" t="s">
        <v>6</v>
      </c>
      <c r="H75" s="134" t="s">
        <v>7</v>
      </c>
    </row>
    <row r="76" spans="1:12" s="140" customFormat="1" ht="15.75" x14ac:dyDescent="0.25">
      <c r="A76" s="93">
        <v>1</v>
      </c>
      <c r="B76" s="85" t="s">
        <v>634</v>
      </c>
      <c r="C76" s="87" t="s">
        <v>783</v>
      </c>
      <c r="D76" s="95">
        <v>84647780</v>
      </c>
      <c r="E76" s="78">
        <v>8217.73</v>
      </c>
      <c r="F76" s="79">
        <v>44121</v>
      </c>
      <c r="G76" s="80">
        <v>44138</v>
      </c>
      <c r="H76" s="131"/>
    </row>
    <row r="77" spans="1:12" s="140" customFormat="1" ht="15.75" x14ac:dyDescent="0.25">
      <c r="A77" s="93">
        <v>2</v>
      </c>
      <c r="B77" s="85" t="s">
        <v>635</v>
      </c>
      <c r="C77" s="87" t="s">
        <v>436</v>
      </c>
      <c r="D77" s="128" t="s">
        <v>924</v>
      </c>
      <c r="E77" s="78">
        <v>67.150000000000006</v>
      </c>
      <c r="F77" s="79">
        <v>44125</v>
      </c>
      <c r="G77" s="80">
        <v>44138</v>
      </c>
      <c r="H77" s="131"/>
    </row>
    <row r="78" spans="1:12" s="140" customFormat="1" ht="15.75" x14ac:dyDescent="0.25">
      <c r="A78" s="93">
        <v>3</v>
      </c>
      <c r="B78" s="84" t="s">
        <v>635</v>
      </c>
      <c r="C78" s="87" t="s">
        <v>436</v>
      </c>
      <c r="D78" s="128" t="s">
        <v>925</v>
      </c>
      <c r="E78" s="78">
        <v>67.14</v>
      </c>
      <c r="F78" s="79">
        <v>44132</v>
      </c>
      <c r="G78" s="80">
        <v>44138</v>
      </c>
      <c r="H78" s="131"/>
    </row>
    <row r="79" spans="1:12" s="140" customFormat="1" ht="15.75" x14ac:dyDescent="0.25">
      <c r="A79" s="93">
        <v>4</v>
      </c>
      <c r="B79" s="85" t="s">
        <v>635</v>
      </c>
      <c r="C79" s="87" t="s">
        <v>436</v>
      </c>
      <c r="D79" s="128" t="s">
        <v>926</v>
      </c>
      <c r="E79" s="78">
        <v>67.14</v>
      </c>
      <c r="F79" s="79">
        <v>44132</v>
      </c>
      <c r="G79" s="80">
        <v>44138</v>
      </c>
      <c r="H79" s="131"/>
    </row>
    <row r="80" spans="1:12" s="140" customFormat="1" ht="15.75" x14ac:dyDescent="0.25">
      <c r="A80" s="93">
        <v>5</v>
      </c>
      <c r="B80" s="85" t="s">
        <v>635</v>
      </c>
      <c r="C80" s="87" t="s">
        <v>436</v>
      </c>
      <c r="D80" s="128" t="s">
        <v>927</v>
      </c>
      <c r="E80" s="78">
        <v>69.819999999999993</v>
      </c>
      <c r="F80" s="79">
        <v>44132</v>
      </c>
      <c r="G80" s="80">
        <v>44138</v>
      </c>
      <c r="H80" s="131"/>
    </row>
    <row r="81" spans="1:8" s="140" customFormat="1" ht="15.75" x14ac:dyDescent="0.25">
      <c r="A81" s="93">
        <v>6</v>
      </c>
      <c r="B81" s="85" t="s">
        <v>635</v>
      </c>
      <c r="C81" s="87" t="s">
        <v>436</v>
      </c>
      <c r="D81" s="128" t="s">
        <v>928</v>
      </c>
      <c r="E81" s="78">
        <v>67.14</v>
      </c>
      <c r="F81" s="79">
        <v>44132</v>
      </c>
      <c r="G81" s="80">
        <v>44138</v>
      </c>
      <c r="H81" s="131"/>
    </row>
    <row r="82" spans="1:8" s="140" customFormat="1" ht="15.75" x14ac:dyDescent="0.25">
      <c r="A82" s="93">
        <v>7</v>
      </c>
      <c r="B82" s="85" t="s">
        <v>18</v>
      </c>
      <c r="C82" s="87" t="s">
        <v>784</v>
      </c>
      <c r="D82" s="95">
        <v>1973201</v>
      </c>
      <c r="E82" s="78">
        <v>230.11</v>
      </c>
      <c r="F82" s="79">
        <v>44141</v>
      </c>
      <c r="G82" s="80">
        <v>44144</v>
      </c>
      <c r="H82" s="131"/>
    </row>
    <row r="83" spans="1:8" s="140" customFormat="1" ht="15.75" x14ac:dyDescent="0.25">
      <c r="A83" s="93">
        <v>8</v>
      </c>
      <c r="B83" s="85" t="s">
        <v>189</v>
      </c>
      <c r="C83" s="87" t="s">
        <v>785</v>
      </c>
      <c r="D83" s="95">
        <v>924932</v>
      </c>
      <c r="E83" s="83">
        <v>21.5</v>
      </c>
      <c r="F83" s="79">
        <v>44153</v>
      </c>
      <c r="G83" s="79">
        <v>44153</v>
      </c>
      <c r="H83" s="131"/>
    </row>
    <row r="84" spans="1:8" s="140" customFormat="1" ht="15.75" x14ac:dyDescent="0.25">
      <c r="A84" s="93">
        <v>9</v>
      </c>
      <c r="B84" s="85" t="s">
        <v>634</v>
      </c>
      <c r="C84" s="87" t="s">
        <v>783</v>
      </c>
      <c r="D84" s="95">
        <v>87480225</v>
      </c>
      <c r="E84" s="78">
        <v>8502.18</v>
      </c>
      <c r="F84" s="79">
        <v>44153</v>
      </c>
      <c r="G84" s="80">
        <v>44168</v>
      </c>
      <c r="H84" s="131"/>
    </row>
    <row r="85" spans="1:8" s="140" customFormat="1" ht="15.75" x14ac:dyDescent="0.25">
      <c r="A85" s="93">
        <v>10</v>
      </c>
      <c r="B85" s="84" t="s">
        <v>635</v>
      </c>
      <c r="C85" s="87" t="s">
        <v>436</v>
      </c>
      <c r="D85" s="128" t="s">
        <v>919</v>
      </c>
      <c r="E85" s="78">
        <v>70.97</v>
      </c>
      <c r="F85" s="79">
        <v>44165</v>
      </c>
      <c r="G85" s="80">
        <v>44168</v>
      </c>
      <c r="H85" s="131"/>
    </row>
    <row r="86" spans="1:8" s="140" customFormat="1" ht="15.75" x14ac:dyDescent="0.25">
      <c r="A86" s="93">
        <v>11</v>
      </c>
      <c r="B86" s="85" t="s">
        <v>635</v>
      </c>
      <c r="C86" s="87" t="s">
        <v>436</v>
      </c>
      <c r="D86" s="128" t="s">
        <v>920</v>
      </c>
      <c r="E86" s="78">
        <v>70.510000000000005</v>
      </c>
      <c r="F86" s="79">
        <v>44165</v>
      </c>
      <c r="G86" s="80">
        <v>44168</v>
      </c>
      <c r="H86" s="131"/>
    </row>
    <row r="87" spans="1:8" s="140" customFormat="1" ht="15.75" x14ac:dyDescent="0.25">
      <c r="A87" s="93">
        <v>12</v>
      </c>
      <c r="B87" s="85" t="s">
        <v>635</v>
      </c>
      <c r="C87" s="87" t="s">
        <v>436</v>
      </c>
      <c r="D87" s="128" t="s">
        <v>921</v>
      </c>
      <c r="E87" s="78">
        <v>67.55</v>
      </c>
      <c r="F87" s="79">
        <v>44165</v>
      </c>
      <c r="G87" s="80">
        <v>44168</v>
      </c>
      <c r="H87" s="131"/>
    </row>
    <row r="88" spans="1:8" s="140" customFormat="1" ht="15.75" x14ac:dyDescent="0.25">
      <c r="A88" s="93">
        <v>13</v>
      </c>
      <c r="B88" s="85" t="s">
        <v>635</v>
      </c>
      <c r="C88" s="87" t="s">
        <v>436</v>
      </c>
      <c r="D88" s="128" t="s">
        <v>922</v>
      </c>
      <c r="E88" s="78">
        <v>67.150000000000006</v>
      </c>
      <c r="F88" s="79">
        <v>44165</v>
      </c>
      <c r="G88" s="80">
        <v>44168</v>
      </c>
      <c r="H88" s="131"/>
    </row>
    <row r="89" spans="1:8" s="140" customFormat="1" ht="15.75" x14ac:dyDescent="0.25">
      <c r="A89" s="93">
        <v>14</v>
      </c>
      <c r="B89" s="85" t="s">
        <v>635</v>
      </c>
      <c r="C89" s="87" t="s">
        <v>436</v>
      </c>
      <c r="D89" s="128" t="s">
        <v>923</v>
      </c>
      <c r="E89" s="78">
        <v>67.14</v>
      </c>
      <c r="F89" s="79">
        <v>44165</v>
      </c>
      <c r="G89" s="80">
        <v>44168</v>
      </c>
      <c r="H89" s="131"/>
    </row>
    <row r="90" spans="1:8" s="140" customFormat="1" ht="15.75" x14ac:dyDescent="0.25">
      <c r="A90" s="93">
        <v>15</v>
      </c>
      <c r="B90" s="85" t="s">
        <v>634</v>
      </c>
      <c r="C90" s="87" t="s">
        <v>783</v>
      </c>
      <c r="D90" s="95">
        <v>89761171</v>
      </c>
      <c r="E90" s="78">
        <v>6938.78</v>
      </c>
      <c r="F90" s="79">
        <v>44175</v>
      </c>
      <c r="G90" s="80">
        <v>44187</v>
      </c>
      <c r="H90" s="131"/>
    </row>
    <row r="91" spans="1:8" s="140" customFormat="1" ht="15.75" x14ac:dyDescent="0.25">
      <c r="A91" s="93">
        <v>16</v>
      </c>
      <c r="B91" s="85" t="s">
        <v>189</v>
      </c>
      <c r="C91" s="87" t="s">
        <v>785</v>
      </c>
      <c r="D91" s="95">
        <v>937569</v>
      </c>
      <c r="E91" s="83">
        <v>160.59</v>
      </c>
      <c r="F91" s="79">
        <v>44183</v>
      </c>
      <c r="G91" s="79">
        <v>44183</v>
      </c>
      <c r="H91" s="131"/>
    </row>
    <row r="92" spans="1:8" s="140" customFormat="1" ht="15.75" x14ac:dyDescent="0.25">
      <c r="A92" s="93">
        <v>17</v>
      </c>
      <c r="B92" s="84" t="s">
        <v>635</v>
      </c>
      <c r="C92" s="87" t="s">
        <v>436</v>
      </c>
      <c r="D92" s="128" t="s">
        <v>914</v>
      </c>
      <c r="E92" s="78">
        <v>67.150000000000006</v>
      </c>
      <c r="F92" s="79">
        <v>44195</v>
      </c>
      <c r="G92" s="79">
        <v>44195</v>
      </c>
      <c r="H92" s="131"/>
    </row>
    <row r="93" spans="1:8" s="140" customFormat="1" ht="15.75" x14ac:dyDescent="0.25">
      <c r="A93" s="93">
        <v>18</v>
      </c>
      <c r="B93" s="85" t="s">
        <v>635</v>
      </c>
      <c r="C93" s="87" t="s">
        <v>436</v>
      </c>
      <c r="D93" s="128" t="s">
        <v>915</v>
      </c>
      <c r="E93" s="78">
        <v>67.150000000000006</v>
      </c>
      <c r="F93" s="79">
        <v>44195</v>
      </c>
      <c r="G93" s="79">
        <v>44195</v>
      </c>
      <c r="H93" s="131"/>
    </row>
    <row r="94" spans="1:8" s="140" customFormat="1" ht="15.75" x14ac:dyDescent="0.25">
      <c r="A94" s="93">
        <v>19</v>
      </c>
      <c r="B94" s="85" t="s">
        <v>635</v>
      </c>
      <c r="C94" s="87" t="s">
        <v>436</v>
      </c>
      <c r="D94" s="128" t="s">
        <v>916</v>
      </c>
      <c r="E94" s="78">
        <v>67.150000000000006</v>
      </c>
      <c r="F94" s="79">
        <v>44195</v>
      </c>
      <c r="G94" s="79">
        <v>44195</v>
      </c>
      <c r="H94" s="131"/>
    </row>
    <row r="95" spans="1:8" s="140" customFormat="1" ht="15.75" x14ac:dyDescent="0.25">
      <c r="A95" s="93">
        <v>20</v>
      </c>
      <c r="B95" s="85" t="s">
        <v>635</v>
      </c>
      <c r="C95" s="87" t="s">
        <v>436</v>
      </c>
      <c r="D95" s="128" t="s">
        <v>917</v>
      </c>
      <c r="E95" s="78">
        <v>67.150000000000006</v>
      </c>
      <c r="F95" s="79">
        <v>44195</v>
      </c>
      <c r="G95" s="79">
        <v>44195</v>
      </c>
      <c r="H95" s="131"/>
    </row>
    <row r="96" spans="1:8" s="140" customFormat="1" ht="15.75" x14ac:dyDescent="0.25">
      <c r="A96" s="93">
        <v>21</v>
      </c>
      <c r="B96" s="85" t="s">
        <v>635</v>
      </c>
      <c r="C96" s="87" t="s">
        <v>436</v>
      </c>
      <c r="D96" s="128" t="s">
        <v>918</v>
      </c>
      <c r="E96" s="78">
        <v>67.150000000000006</v>
      </c>
      <c r="F96" s="79">
        <v>44195</v>
      </c>
      <c r="G96" s="79">
        <v>44195</v>
      </c>
      <c r="H96" s="131"/>
    </row>
    <row r="97" spans="1:8" s="140" customFormat="1" ht="15.75" x14ac:dyDescent="0.25">
      <c r="A97" s="93">
        <v>22</v>
      </c>
      <c r="B97" s="85" t="s">
        <v>189</v>
      </c>
      <c r="C97" s="87" t="s">
        <v>785</v>
      </c>
      <c r="D97" s="95">
        <v>948627</v>
      </c>
      <c r="E97" s="83">
        <v>24.32</v>
      </c>
      <c r="F97" s="79">
        <v>44214</v>
      </c>
      <c r="G97" s="79">
        <v>44215</v>
      </c>
      <c r="H97" s="131"/>
    </row>
    <row r="98" spans="1:8" s="140" customFormat="1" ht="15.75" x14ac:dyDescent="0.25">
      <c r="A98" s="93">
        <v>23</v>
      </c>
      <c r="B98" s="85" t="s">
        <v>634</v>
      </c>
      <c r="C98" s="87" t="s">
        <v>783</v>
      </c>
      <c r="D98" s="95">
        <v>92750595</v>
      </c>
      <c r="E98" s="78">
        <v>8910.01</v>
      </c>
      <c r="F98" s="79">
        <v>44230</v>
      </c>
      <c r="G98" s="80">
        <v>44244</v>
      </c>
      <c r="H98" s="131"/>
    </row>
    <row r="99" spans="1:8" s="140" customFormat="1" ht="15.75" x14ac:dyDescent="0.25">
      <c r="A99" s="93">
        <v>24</v>
      </c>
      <c r="B99" s="84" t="s">
        <v>635</v>
      </c>
      <c r="C99" s="87" t="s">
        <v>436</v>
      </c>
      <c r="D99" s="128" t="s">
        <v>909</v>
      </c>
      <c r="E99" s="78">
        <v>67.150000000000006</v>
      </c>
      <c r="F99" s="79">
        <v>44222</v>
      </c>
      <c r="G99" s="79">
        <v>44228</v>
      </c>
      <c r="H99" s="131"/>
    </row>
    <row r="100" spans="1:8" s="140" customFormat="1" ht="15.75" x14ac:dyDescent="0.25">
      <c r="A100" s="93">
        <v>25</v>
      </c>
      <c r="B100" s="85" t="s">
        <v>635</v>
      </c>
      <c r="C100" s="87" t="s">
        <v>436</v>
      </c>
      <c r="D100" s="128" t="s">
        <v>910</v>
      </c>
      <c r="E100" s="78">
        <v>67.150000000000006</v>
      </c>
      <c r="F100" s="79">
        <v>44222</v>
      </c>
      <c r="G100" s="79">
        <v>44228</v>
      </c>
      <c r="H100" s="131"/>
    </row>
    <row r="101" spans="1:8" s="140" customFormat="1" ht="15.75" x14ac:dyDescent="0.25">
      <c r="A101" s="93">
        <v>26</v>
      </c>
      <c r="B101" s="85" t="s">
        <v>635</v>
      </c>
      <c r="C101" s="87" t="s">
        <v>436</v>
      </c>
      <c r="D101" s="128" t="s">
        <v>911</v>
      </c>
      <c r="E101" s="78">
        <v>67.150000000000006</v>
      </c>
      <c r="F101" s="79">
        <v>44222</v>
      </c>
      <c r="G101" s="79">
        <v>44228</v>
      </c>
      <c r="H101" s="131"/>
    </row>
    <row r="102" spans="1:8" s="140" customFormat="1" ht="15.75" x14ac:dyDescent="0.25">
      <c r="A102" s="93">
        <v>27</v>
      </c>
      <c r="B102" s="85" t="s">
        <v>635</v>
      </c>
      <c r="C102" s="87" t="s">
        <v>436</v>
      </c>
      <c r="D102" s="128" t="s">
        <v>912</v>
      </c>
      <c r="E102" s="78">
        <v>67.150000000000006</v>
      </c>
      <c r="F102" s="79">
        <v>44222</v>
      </c>
      <c r="G102" s="79">
        <v>44228</v>
      </c>
      <c r="H102" s="131"/>
    </row>
    <row r="103" spans="1:8" s="140" customFormat="1" ht="15.75" x14ac:dyDescent="0.25">
      <c r="A103" s="93">
        <v>28</v>
      </c>
      <c r="B103" s="85" t="s">
        <v>635</v>
      </c>
      <c r="C103" s="87" t="s">
        <v>436</v>
      </c>
      <c r="D103" s="128" t="s">
        <v>913</v>
      </c>
      <c r="E103" s="78">
        <v>67.150000000000006</v>
      </c>
      <c r="F103" s="79">
        <v>44222</v>
      </c>
      <c r="G103" s="79">
        <v>44228</v>
      </c>
      <c r="H103" s="131"/>
    </row>
    <row r="104" spans="1:8" s="140" customFormat="1" ht="15.75" x14ac:dyDescent="0.25">
      <c r="A104" s="93">
        <v>29</v>
      </c>
      <c r="B104" s="85" t="s">
        <v>634</v>
      </c>
      <c r="C104" s="87" t="s">
        <v>783</v>
      </c>
      <c r="D104" s="95">
        <v>95864547</v>
      </c>
      <c r="E104" s="78">
        <v>8011.3</v>
      </c>
      <c r="F104" s="79">
        <v>44249</v>
      </c>
      <c r="G104" s="80">
        <v>44260</v>
      </c>
      <c r="H104" s="131"/>
    </row>
    <row r="105" spans="1:8" s="140" customFormat="1" ht="15.75" x14ac:dyDescent="0.25">
      <c r="A105" s="93">
        <v>30</v>
      </c>
      <c r="B105" s="85" t="s">
        <v>635</v>
      </c>
      <c r="C105" s="87" t="s">
        <v>436</v>
      </c>
      <c r="D105" s="128" t="s">
        <v>899</v>
      </c>
      <c r="E105" s="78">
        <v>67.150000000000006</v>
      </c>
      <c r="F105" s="79">
        <v>44256</v>
      </c>
      <c r="G105" s="79">
        <v>44263</v>
      </c>
      <c r="H105" s="131"/>
    </row>
    <row r="106" spans="1:8" s="140" customFormat="1" ht="15.75" x14ac:dyDescent="0.25">
      <c r="A106" s="93">
        <v>31</v>
      </c>
      <c r="B106" s="85" t="s">
        <v>635</v>
      </c>
      <c r="C106" s="87" t="s">
        <v>436</v>
      </c>
      <c r="D106" s="128" t="s">
        <v>900</v>
      </c>
      <c r="E106" s="78">
        <v>67.150000000000006</v>
      </c>
      <c r="F106" s="79">
        <v>44256</v>
      </c>
      <c r="G106" s="79">
        <v>44263</v>
      </c>
      <c r="H106" s="131"/>
    </row>
    <row r="107" spans="1:8" s="140" customFormat="1" ht="15.75" x14ac:dyDescent="0.25">
      <c r="A107" s="93">
        <v>32</v>
      </c>
      <c r="B107" s="85" t="s">
        <v>635</v>
      </c>
      <c r="C107" s="87" t="s">
        <v>436</v>
      </c>
      <c r="D107" s="128" t="s">
        <v>901</v>
      </c>
      <c r="E107" s="78">
        <v>67.150000000000006</v>
      </c>
      <c r="F107" s="79">
        <v>44256</v>
      </c>
      <c r="G107" s="79">
        <v>44263</v>
      </c>
      <c r="H107" s="131"/>
    </row>
    <row r="108" spans="1:8" s="140" customFormat="1" ht="15.75" x14ac:dyDescent="0.25">
      <c r="A108" s="93">
        <v>33</v>
      </c>
      <c r="B108" s="85" t="s">
        <v>635</v>
      </c>
      <c r="C108" s="87" t="s">
        <v>436</v>
      </c>
      <c r="D108" s="128" t="s">
        <v>902</v>
      </c>
      <c r="E108" s="78">
        <v>67.150000000000006</v>
      </c>
      <c r="F108" s="79">
        <v>44256</v>
      </c>
      <c r="G108" s="79">
        <v>44263</v>
      </c>
      <c r="H108" s="131"/>
    </row>
    <row r="109" spans="1:8" s="140" customFormat="1" ht="15.75" x14ac:dyDescent="0.25">
      <c r="A109" s="93">
        <v>34</v>
      </c>
      <c r="B109" s="85" t="s">
        <v>635</v>
      </c>
      <c r="C109" s="87" t="s">
        <v>436</v>
      </c>
      <c r="D109" s="128" t="s">
        <v>903</v>
      </c>
      <c r="E109" s="78">
        <v>67.150000000000006</v>
      </c>
      <c r="F109" s="79">
        <v>44256</v>
      </c>
      <c r="G109" s="79">
        <v>44258</v>
      </c>
      <c r="H109" s="131"/>
    </row>
    <row r="110" spans="1:8" x14ac:dyDescent="0.25">
      <c r="A110" s="93">
        <v>35</v>
      </c>
      <c r="B110" s="85" t="s">
        <v>635</v>
      </c>
      <c r="C110" s="87" t="s">
        <v>436</v>
      </c>
      <c r="D110" s="128" t="s">
        <v>904</v>
      </c>
      <c r="E110" s="78">
        <v>67.150000000000006</v>
      </c>
      <c r="F110" s="79">
        <v>44256</v>
      </c>
      <c r="G110" s="79">
        <v>44258</v>
      </c>
      <c r="H110" s="81"/>
    </row>
    <row r="111" spans="1:8" s="140" customFormat="1" ht="15.75" x14ac:dyDescent="0.25">
      <c r="A111" s="93">
        <v>36</v>
      </c>
      <c r="B111" s="85" t="s">
        <v>635</v>
      </c>
      <c r="C111" s="87" t="s">
        <v>436</v>
      </c>
      <c r="D111" s="128" t="s">
        <v>905</v>
      </c>
      <c r="E111" s="78">
        <v>67.150000000000006</v>
      </c>
      <c r="F111" s="79">
        <v>44292</v>
      </c>
      <c r="G111" s="79">
        <v>44292</v>
      </c>
      <c r="H111" s="131"/>
    </row>
    <row r="112" spans="1:8" s="140" customFormat="1" ht="15.75" x14ac:dyDescent="0.25">
      <c r="A112" s="93">
        <v>37</v>
      </c>
      <c r="B112" s="85" t="s">
        <v>635</v>
      </c>
      <c r="C112" s="87" t="s">
        <v>436</v>
      </c>
      <c r="D112" s="128" t="s">
        <v>906</v>
      </c>
      <c r="E112" s="78">
        <v>97.61</v>
      </c>
      <c r="F112" s="79">
        <v>44292</v>
      </c>
      <c r="G112" s="79">
        <v>44292</v>
      </c>
      <c r="H112" s="131"/>
    </row>
    <row r="113" spans="1:8" s="140" customFormat="1" ht="15.75" x14ac:dyDescent="0.25">
      <c r="A113" s="93">
        <v>38</v>
      </c>
      <c r="B113" s="85" t="s">
        <v>635</v>
      </c>
      <c r="C113" s="87" t="s">
        <v>436</v>
      </c>
      <c r="D113" s="128" t="s">
        <v>907</v>
      </c>
      <c r="E113" s="78">
        <v>67.150000000000006</v>
      </c>
      <c r="F113" s="79">
        <v>44292</v>
      </c>
      <c r="G113" s="79">
        <v>44292</v>
      </c>
      <c r="H113" s="131"/>
    </row>
    <row r="114" spans="1:8" s="140" customFormat="1" ht="15.75" x14ac:dyDescent="0.25">
      <c r="A114" s="93">
        <v>39</v>
      </c>
      <c r="B114" s="85" t="s">
        <v>635</v>
      </c>
      <c r="C114" s="87" t="s">
        <v>436</v>
      </c>
      <c r="D114" s="128" t="s">
        <v>908</v>
      </c>
      <c r="E114" s="78">
        <v>72.63</v>
      </c>
      <c r="F114" s="79">
        <v>44292</v>
      </c>
      <c r="G114" s="79">
        <v>44292</v>
      </c>
      <c r="H114" s="131"/>
    </row>
    <row r="115" spans="1:8" s="140" customFormat="1" ht="15.75" x14ac:dyDescent="0.25">
      <c r="A115" s="93">
        <v>40</v>
      </c>
      <c r="B115" s="99" t="s">
        <v>634</v>
      </c>
      <c r="C115" s="170" t="s">
        <v>759</v>
      </c>
      <c r="D115" s="92">
        <v>101913020</v>
      </c>
      <c r="E115" s="78">
        <v>7904.97</v>
      </c>
      <c r="F115" s="79">
        <v>44313</v>
      </c>
      <c r="G115" s="79">
        <v>44320</v>
      </c>
      <c r="H115" s="131"/>
    </row>
    <row r="116" spans="1:8" s="140" customFormat="1" ht="15.75" x14ac:dyDescent="0.25">
      <c r="A116" s="93">
        <v>41</v>
      </c>
      <c r="B116" s="99" t="s">
        <v>28</v>
      </c>
      <c r="C116" s="88" t="s">
        <v>768</v>
      </c>
      <c r="D116" s="128" t="s">
        <v>889</v>
      </c>
      <c r="E116" s="78">
        <v>67.150000000000006</v>
      </c>
      <c r="F116" s="79">
        <v>44316</v>
      </c>
      <c r="G116" s="79">
        <v>44320</v>
      </c>
      <c r="H116" s="131"/>
    </row>
    <row r="117" spans="1:8" s="140" customFormat="1" ht="15.75" x14ac:dyDescent="0.25">
      <c r="A117" s="93">
        <v>42</v>
      </c>
      <c r="B117" s="99" t="s">
        <v>28</v>
      </c>
      <c r="C117" s="88" t="s">
        <v>768</v>
      </c>
      <c r="D117" s="128" t="s">
        <v>890</v>
      </c>
      <c r="E117" s="78">
        <v>67.150000000000006</v>
      </c>
      <c r="F117" s="79">
        <v>44316</v>
      </c>
      <c r="G117" s="79">
        <v>44348</v>
      </c>
      <c r="H117" s="131"/>
    </row>
    <row r="118" spans="1:8" s="140" customFormat="1" ht="15.75" x14ac:dyDescent="0.25">
      <c r="A118" s="93">
        <v>43</v>
      </c>
      <c r="B118" s="99" t="s">
        <v>28</v>
      </c>
      <c r="C118" s="88" t="s">
        <v>768</v>
      </c>
      <c r="D118" s="128" t="s">
        <v>891</v>
      </c>
      <c r="E118" s="78">
        <v>78.67</v>
      </c>
      <c r="F118" s="79">
        <v>44316</v>
      </c>
      <c r="G118" s="79">
        <v>44321</v>
      </c>
      <c r="H118" s="131"/>
    </row>
    <row r="119" spans="1:8" s="140" customFormat="1" ht="15.75" x14ac:dyDescent="0.25">
      <c r="A119" s="93">
        <v>44</v>
      </c>
      <c r="B119" s="99" t="s">
        <v>28</v>
      </c>
      <c r="C119" s="88" t="s">
        <v>768</v>
      </c>
      <c r="D119" s="128" t="s">
        <v>892</v>
      </c>
      <c r="E119" s="78">
        <v>67.150000000000006</v>
      </c>
      <c r="F119" s="79">
        <v>44316</v>
      </c>
      <c r="G119" s="79">
        <v>44321</v>
      </c>
      <c r="H119" s="131"/>
    </row>
    <row r="120" spans="1:8" s="140" customFormat="1" ht="15.75" x14ac:dyDescent="0.25">
      <c r="A120" s="93">
        <v>45</v>
      </c>
      <c r="B120" s="99" t="s">
        <v>28</v>
      </c>
      <c r="C120" s="88" t="s">
        <v>768</v>
      </c>
      <c r="D120" s="128" t="s">
        <v>893</v>
      </c>
      <c r="E120" s="78">
        <v>85.52</v>
      </c>
      <c r="F120" s="79">
        <v>44316</v>
      </c>
      <c r="G120" s="79">
        <v>44321</v>
      </c>
      <c r="H120" s="131"/>
    </row>
    <row r="121" spans="1:8" s="140" customFormat="1" ht="15.75" x14ac:dyDescent="0.25">
      <c r="A121" s="93">
        <v>46</v>
      </c>
      <c r="B121" s="99" t="s">
        <v>28</v>
      </c>
      <c r="C121" s="88" t="s">
        <v>768</v>
      </c>
      <c r="D121" s="128" t="s">
        <v>894</v>
      </c>
      <c r="E121" s="78">
        <v>67.150000000000006</v>
      </c>
      <c r="F121" s="79">
        <v>44316</v>
      </c>
      <c r="G121" s="79">
        <v>44321</v>
      </c>
      <c r="H121" s="131"/>
    </row>
    <row r="122" spans="1:8" s="140" customFormat="1" ht="15.75" x14ac:dyDescent="0.25">
      <c r="A122" s="93">
        <v>47</v>
      </c>
      <c r="B122" s="99" t="s">
        <v>634</v>
      </c>
      <c r="C122" s="88" t="s">
        <v>759</v>
      </c>
      <c r="D122" s="130">
        <v>104790071</v>
      </c>
      <c r="E122" s="78">
        <v>7275.42</v>
      </c>
      <c r="F122" s="79">
        <v>44326</v>
      </c>
      <c r="G122" s="79">
        <v>44358</v>
      </c>
      <c r="H122" s="131"/>
    </row>
    <row r="123" spans="1:8" s="140" customFormat="1" ht="15.75" x14ac:dyDescent="0.25">
      <c r="A123" s="94">
        <v>48</v>
      </c>
      <c r="B123" s="99" t="s">
        <v>28</v>
      </c>
      <c r="C123" s="88" t="s">
        <v>768</v>
      </c>
      <c r="D123" s="128" t="s">
        <v>895</v>
      </c>
      <c r="E123" s="78">
        <v>67.150000000000006</v>
      </c>
      <c r="F123" s="79">
        <v>44344</v>
      </c>
      <c r="G123" s="79">
        <v>44354</v>
      </c>
      <c r="H123" s="131"/>
    </row>
    <row r="124" spans="1:8" s="140" customFormat="1" ht="15.75" x14ac:dyDescent="0.25">
      <c r="A124" s="94">
        <v>49</v>
      </c>
      <c r="B124" s="99" t="s">
        <v>802</v>
      </c>
      <c r="C124" s="88" t="s">
        <v>768</v>
      </c>
      <c r="D124" s="128" t="s">
        <v>896</v>
      </c>
      <c r="E124" s="78">
        <v>67.150000000000006</v>
      </c>
      <c r="F124" s="79">
        <v>44344</v>
      </c>
      <c r="G124" s="79">
        <v>44354</v>
      </c>
      <c r="H124" s="131"/>
    </row>
    <row r="125" spans="1:8" s="140" customFormat="1" ht="15.75" x14ac:dyDescent="0.25">
      <c r="A125" s="94">
        <v>50</v>
      </c>
      <c r="B125" s="99" t="s">
        <v>802</v>
      </c>
      <c r="C125" s="88" t="s">
        <v>768</v>
      </c>
      <c r="D125" s="128" t="s">
        <v>897</v>
      </c>
      <c r="E125" s="78">
        <v>122.49</v>
      </c>
      <c r="F125" s="79">
        <v>44344</v>
      </c>
      <c r="G125" s="79">
        <v>44354</v>
      </c>
      <c r="H125" s="131"/>
    </row>
    <row r="126" spans="1:8" s="140" customFormat="1" ht="15.75" x14ac:dyDescent="0.25">
      <c r="A126" s="94">
        <v>51</v>
      </c>
      <c r="B126" s="99" t="s">
        <v>802</v>
      </c>
      <c r="C126" s="88" t="s">
        <v>768</v>
      </c>
      <c r="D126" s="128" t="s">
        <v>898</v>
      </c>
      <c r="E126" s="78">
        <v>134.88999999999999</v>
      </c>
      <c r="F126" s="79">
        <v>44344</v>
      </c>
      <c r="G126" s="79">
        <v>44354</v>
      </c>
      <c r="H126" s="131"/>
    </row>
    <row r="127" spans="1:8" s="140" customFormat="1" ht="15.75" x14ac:dyDescent="0.25">
      <c r="A127" s="94">
        <v>52</v>
      </c>
      <c r="B127" s="99" t="s">
        <v>634</v>
      </c>
      <c r="C127" s="88" t="s">
        <v>759</v>
      </c>
      <c r="D127" s="130">
        <v>107986089</v>
      </c>
      <c r="E127" s="78">
        <v>6601.42</v>
      </c>
      <c r="F127" s="79">
        <v>44355</v>
      </c>
      <c r="G127" s="79">
        <v>44386</v>
      </c>
      <c r="H127" s="131"/>
    </row>
    <row r="128" spans="1:8" s="140" customFormat="1" ht="15.75" x14ac:dyDescent="0.25">
      <c r="A128" s="94">
        <v>53</v>
      </c>
      <c r="B128" s="81" t="s">
        <v>189</v>
      </c>
      <c r="C128" s="76" t="s">
        <v>807</v>
      </c>
      <c r="D128" s="130">
        <v>1008555</v>
      </c>
      <c r="E128" s="78">
        <v>21.31</v>
      </c>
      <c r="F128" s="79">
        <v>44356</v>
      </c>
      <c r="G128" s="79">
        <v>44363</v>
      </c>
      <c r="H128" s="131"/>
    </row>
    <row r="129" spans="1:8" s="140" customFormat="1" ht="15.75" x14ac:dyDescent="0.2">
      <c r="A129" s="94">
        <v>54</v>
      </c>
      <c r="B129" s="81" t="s">
        <v>28</v>
      </c>
      <c r="C129" s="141" t="s">
        <v>768</v>
      </c>
      <c r="D129" s="128" t="s">
        <v>883</v>
      </c>
      <c r="E129" s="78">
        <v>67.150000000000006</v>
      </c>
      <c r="F129" s="79">
        <v>44371</v>
      </c>
      <c r="G129" s="79">
        <v>44375</v>
      </c>
      <c r="H129" s="131"/>
    </row>
    <row r="130" spans="1:8" s="140" customFormat="1" ht="15.75" x14ac:dyDescent="0.2">
      <c r="A130" s="94">
        <v>55</v>
      </c>
      <c r="B130" s="81" t="s">
        <v>28</v>
      </c>
      <c r="C130" s="171" t="s">
        <v>768</v>
      </c>
      <c r="D130" s="128" t="s">
        <v>884</v>
      </c>
      <c r="E130" s="78">
        <v>67.150000000000006</v>
      </c>
      <c r="F130" s="79">
        <v>44376</v>
      </c>
      <c r="G130" s="79">
        <v>44384</v>
      </c>
      <c r="H130" s="131"/>
    </row>
    <row r="131" spans="1:8" s="140" customFormat="1" ht="15.75" x14ac:dyDescent="0.2">
      <c r="A131" s="94">
        <v>56</v>
      </c>
      <c r="B131" s="81" t="s">
        <v>28</v>
      </c>
      <c r="C131" s="171" t="s">
        <v>768</v>
      </c>
      <c r="D131" s="128" t="s">
        <v>885</v>
      </c>
      <c r="E131" s="78">
        <v>91.28</v>
      </c>
      <c r="F131" s="79">
        <v>44376</v>
      </c>
      <c r="G131" s="79">
        <v>44384</v>
      </c>
      <c r="H131" s="131"/>
    </row>
    <row r="132" spans="1:8" s="140" customFormat="1" ht="15.75" x14ac:dyDescent="0.2">
      <c r="A132" s="94">
        <v>57</v>
      </c>
      <c r="B132" s="81" t="s">
        <v>28</v>
      </c>
      <c r="C132" s="171" t="s">
        <v>768</v>
      </c>
      <c r="D132" s="128" t="s">
        <v>886</v>
      </c>
      <c r="E132" s="78">
        <v>67.150000000000006</v>
      </c>
      <c r="F132" s="79">
        <v>44376</v>
      </c>
      <c r="G132" s="79">
        <v>44386</v>
      </c>
      <c r="H132" s="131"/>
    </row>
    <row r="133" spans="1:8" s="140" customFormat="1" ht="15.75" x14ac:dyDescent="0.2">
      <c r="A133" s="94">
        <v>58</v>
      </c>
      <c r="B133" s="81" t="s">
        <v>28</v>
      </c>
      <c r="C133" s="171" t="s">
        <v>768</v>
      </c>
      <c r="D133" s="128" t="s">
        <v>887</v>
      </c>
      <c r="E133" s="78">
        <v>67.150000000000006</v>
      </c>
      <c r="F133" s="79">
        <v>44379</v>
      </c>
      <c r="G133" s="79">
        <v>44384</v>
      </c>
      <c r="H133" s="131"/>
    </row>
    <row r="134" spans="1:8" s="140" customFormat="1" ht="15.75" x14ac:dyDescent="0.2">
      <c r="A134" s="94">
        <v>59</v>
      </c>
      <c r="B134" s="81" t="s">
        <v>28</v>
      </c>
      <c r="C134" s="171" t="s">
        <v>768</v>
      </c>
      <c r="D134" s="128" t="s">
        <v>888</v>
      </c>
      <c r="E134" s="78">
        <v>86.17</v>
      </c>
      <c r="F134" s="79">
        <v>44379</v>
      </c>
      <c r="G134" s="79">
        <v>44384</v>
      </c>
      <c r="H134" s="131"/>
    </row>
    <row r="135" spans="1:8" s="140" customFormat="1" ht="15.75" x14ac:dyDescent="0.2">
      <c r="A135" s="94">
        <v>60</v>
      </c>
      <c r="B135" s="81" t="s">
        <v>634</v>
      </c>
      <c r="C135" s="171" t="s">
        <v>759</v>
      </c>
      <c r="D135" s="130">
        <v>110994550</v>
      </c>
      <c r="E135" s="78">
        <v>7357.7</v>
      </c>
      <c r="F135" s="79">
        <v>44385</v>
      </c>
      <c r="G135" s="79">
        <v>44419</v>
      </c>
      <c r="H135" s="131"/>
    </row>
    <row r="136" spans="1:8" s="140" customFormat="1" ht="15.75" x14ac:dyDescent="0.2">
      <c r="A136" s="94">
        <v>61</v>
      </c>
      <c r="B136" s="81" t="s">
        <v>28</v>
      </c>
      <c r="C136" s="171" t="s">
        <v>768</v>
      </c>
      <c r="D136" s="128" t="s">
        <v>878</v>
      </c>
      <c r="E136" s="78">
        <v>67.150000000000006</v>
      </c>
      <c r="F136" s="79">
        <v>44406</v>
      </c>
      <c r="G136" s="79">
        <v>44412</v>
      </c>
      <c r="H136" s="131"/>
    </row>
    <row r="137" spans="1:8" s="140" customFormat="1" ht="15.75" x14ac:dyDescent="0.2">
      <c r="A137" s="94">
        <v>62</v>
      </c>
      <c r="B137" s="81" t="s">
        <v>28</v>
      </c>
      <c r="C137" s="171" t="s">
        <v>768</v>
      </c>
      <c r="D137" s="128" t="s">
        <v>879</v>
      </c>
      <c r="E137" s="78">
        <v>87.76</v>
      </c>
      <c r="F137" s="79">
        <v>44406</v>
      </c>
      <c r="G137" s="79">
        <v>44412</v>
      </c>
      <c r="H137" s="131"/>
    </row>
    <row r="138" spans="1:8" s="140" customFormat="1" ht="15.75" x14ac:dyDescent="0.2">
      <c r="A138" s="94">
        <v>63</v>
      </c>
      <c r="B138" s="81" t="s">
        <v>28</v>
      </c>
      <c r="C138" s="171" t="s">
        <v>768</v>
      </c>
      <c r="D138" s="128" t="s">
        <v>880</v>
      </c>
      <c r="E138" s="78">
        <v>67.150000000000006</v>
      </c>
      <c r="F138" s="79">
        <v>44406</v>
      </c>
      <c r="G138" s="79">
        <v>44412</v>
      </c>
      <c r="H138" s="131"/>
    </row>
    <row r="139" spans="1:8" s="140" customFormat="1" ht="15.75" x14ac:dyDescent="0.2">
      <c r="A139" s="94">
        <v>64</v>
      </c>
      <c r="B139" s="81" t="s">
        <v>28</v>
      </c>
      <c r="C139" s="171" t="s">
        <v>768</v>
      </c>
      <c r="D139" s="128" t="s">
        <v>881</v>
      </c>
      <c r="E139" s="78">
        <v>98.71</v>
      </c>
      <c r="F139" s="79">
        <v>44406</v>
      </c>
      <c r="G139" s="79">
        <v>44412</v>
      </c>
      <c r="H139" s="131"/>
    </row>
    <row r="140" spans="1:8" s="140" customFormat="1" ht="15.75" x14ac:dyDescent="0.2">
      <c r="A140" s="94">
        <v>65</v>
      </c>
      <c r="B140" s="81" t="s">
        <v>28</v>
      </c>
      <c r="C140" s="171" t="s">
        <v>768</v>
      </c>
      <c r="D140" s="128" t="s">
        <v>882</v>
      </c>
      <c r="E140" s="78">
        <v>67.150000000000006</v>
      </c>
      <c r="F140" s="79">
        <v>44406</v>
      </c>
      <c r="G140" s="79">
        <v>44412</v>
      </c>
      <c r="H140" s="131"/>
    </row>
    <row r="141" spans="1:8" s="140" customFormat="1" ht="15.75" x14ac:dyDescent="0.2">
      <c r="A141" s="94">
        <v>66</v>
      </c>
      <c r="B141" s="81" t="s">
        <v>634</v>
      </c>
      <c r="C141" s="171" t="s">
        <v>759</v>
      </c>
      <c r="D141" s="130">
        <v>113899756</v>
      </c>
      <c r="E141" s="78" t="s">
        <v>839</v>
      </c>
      <c r="F141" s="79">
        <v>44414</v>
      </c>
      <c r="G141" s="79" t="s">
        <v>839</v>
      </c>
      <c r="H141" s="131" t="s">
        <v>844</v>
      </c>
    </row>
    <row r="142" spans="1:8" s="140" customFormat="1" ht="15.75" x14ac:dyDescent="0.2">
      <c r="A142" s="94">
        <v>67</v>
      </c>
      <c r="B142" s="81" t="s">
        <v>28</v>
      </c>
      <c r="C142" s="171" t="s">
        <v>768</v>
      </c>
      <c r="D142" s="128" t="s">
        <v>877</v>
      </c>
      <c r="E142" s="78">
        <v>67.150000000000006</v>
      </c>
      <c r="F142" s="79">
        <v>44439</v>
      </c>
      <c r="G142" s="79">
        <v>44411</v>
      </c>
      <c r="H142" s="131"/>
    </row>
    <row r="143" spans="1:8" s="140" customFormat="1" ht="15.75" x14ac:dyDescent="0.2">
      <c r="A143" s="94">
        <v>68</v>
      </c>
      <c r="B143" s="81" t="s">
        <v>28</v>
      </c>
      <c r="C143" s="171" t="s">
        <v>768</v>
      </c>
      <c r="D143" s="128" t="s">
        <v>876</v>
      </c>
      <c r="E143" s="78">
        <v>91.81</v>
      </c>
      <c r="F143" s="79">
        <v>44439</v>
      </c>
      <c r="G143" s="79">
        <v>44411</v>
      </c>
      <c r="H143" s="131"/>
    </row>
    <row r="144" spans="1:8" s="140" customFormat="1" ht="15.75" x14ac:dyDescent="0.2">
      <c r="A144" s="94">
        <v>69</v>
      </c>
      <c r="B144" s="81" t="s">
        <v>28</v>
      </c>
      <c r="C144" s="171" t="s">
        <v>768</v>
      </c>
      <c r="D144" s="128" t="s">
        <v>875</v>
      </c>
      <c r="E144" s="78">
        <v>67.150000000000006</v>
      </c>
      <c r="F144" s="79">
        <v>44439</v>
      </c>
      <c r="G144" s="79">
        <v>44411</v>
      </c>
      <c r="H144" s="131"/>
    </row>
    <row r="145" spans="1:12" s="140" customFormat="1" ht="15.75" x14ac:dyDescent="0.2">
      <c r="A145" s="94">
        <v>70</v>
      </c>
      <c r="B145" s="81" t="s">
        <v>28</v>
      </c>
      <c r="C145" s="171" t="s">
        <v>768</v>
      </c>
      <c r="D145" s="128" t="s">
        <v>874</v>
      </c>
      <c r="E145" s="78">
        <v>110.71</v>
      </c>
      <c r="F145" s="79">
        <v>44439</v>
      </c>
      <c r="G145" s="79">
        <v>44411</v>
      </c>
      <c r="H145" s="131"/>
    </row>
    <row r="146" spans="1:12" s="140" customFormat="1" ht="15.75" x14ac:dyDescent="0.2">
      <c r="A146" s="94">
        <v>71</v>
      </c>
      <c r="B146" s="81" t="s">
        <v>28</v>
      </c>
      <c r="C146" s="171" t="s">
        <v>768</v>
      </c>
      <c r="D146" s="128" t="s">
        <v>874</v>
      </c>
      <c r="E146" s="78">
        <v>67.150000000000006</v>
      </c>
      <c r="F146" s="79">
        <v>44439</v>
      </c>
      <c r="G146" s="79">
        <v>44411</v>
      </c>
      <c r="H146" s="131"/>
    </row>
    <row r="147" spans="1:12" s="140" customFormat="1" ht="15.75" x14ac:dyDescent="0.2">
      <c r="A147" s="94">
        <v>72</v>
      </c>
      <c r="B147" s="81" t="s">
        <v>634</v>
      </c>
      <c r="C147" s="171" t="s">
        <v>759</v>
      </c>
      <c r="D147" s="130">
        <v>116304036</v>
      </c>
      <c r="E147" s="78">
        <v>16.41</v>
      </c>
      <c r="F147" s="79">
        <v>44445</v>
      </c>
      <c r="G147" s="79">
        <v>44445</v>
      </c>
      <c r="H147" s="131"/>
    </row>
    <row r="148" spans="1:12" s="140" customFormat="1" ht="15.75" x14ac:dyDescent="0.2">
      <c r="A148" s="94">
        <v>73</v>
      </c>
      <c r="B148" s="81" t="s">
        <v>634</v>
      </c>
      <c r="C148" s="171" t="s">
        <v>759</v>
      </c>
      <c r="D148" s="130">
        <v>116304037</v>
      </c>
      <c r="E148" s="78">
        <v>3452.8</v>
      </c>
      <c r="F148" s="79">
        <v>44445</v>
      </c>
      <c r="G148" s="79">
        <v>44449</v>
      </c>
      <c r="H148" s="131"/>
    </row>
    <row r="149" spans="1:12" s="140" customFormat="1" ht="15.75" x14ac:dyDescent="0.2">
      <c r="A149" s="94">
        <v>74</v>
      </c>
      <c r="B149" s="81" t="s">
        <v>634</v>
      </c>
      <c r="C149" s="171" t="s">
        <v>759</v>
      </c>
      <c r="D149" s="130">
        <v>117081767</v>
      </c>
      <c r="E149" s="78">
        <v>3478.63</v>
      </c>
      <c r="F149" s="79">
        <v>44454</v>
      </c>
      <c r="G149" s="79"/>
      <c r="H149" s="131" t="s">
        <v>846</v>
      </c>
      <c r="I149" s="159" t="s">
        <v>855</v>
      </c>
    </row>
    <row r="150" spans="1:12" s="140" customFormat="1" ht="15.75" x14ac:dyDescent="0.2">
      <c r="A150" s="94">
        <v>75</v>
      </c>
      <c r="B150" s="81" t="s">
        <v>189</v>
      </c>
      <c r="C150" s="171" t="s">
        <v>807</v>
      </c>
      <c r="D150" s="130">
        <v>1039683</v>
      </c>
      <c r="E150" s="78">
        <v>538.42999999999995</v>
      </c>
      <c r="F150" s="79">
        <v>44454</v>
      </c>
      <c r="G150" s="79">
        <v>44456</v>
      </c>
      <c r="H150" s="131"/>
    </row>
    <row r="151" spans="1:12" s="140" customFormat="1" ht="15.75" x14ac:dyDescent="0.2">
      <c r="A151" s="94">
        <v>76</v>
      </c>
      <c r="B151" s="81" t="s">
        <v>28</v>
      </c>
      <c r="C151" s="171" t="s">
        <v>768</v>
      </c>
      <c r="D151" s="128" t="s">
        <v>862</v>
      </c>
      <c r="E151" s="78">
        <v>136.05000000000001</v>
      </c>
      <c r="F151" s="79">
        <v>44469</v>
      </c>
      <c r="G151" s="79">
        <v>44473</v>
      </c>
      <c r="H151" s="131"/>
      <c r="I151" s="159" t="s">
        <v>853</v>
      </c>
    </row>
    <row r="152" spans="1:12" s="140" customFormat="1" ht="15.75" x14ac:dyDescent="0.2">
      <c r="A152" s="94">
        <v>77</v>
      </c>
      <c r="B152" s="130" t="s">
        <v>28</v>
      </c>
      <c r="C152" s="171" t="s">
        <v>768</v>
      </c>
      <c r="D152" s="128" t="s">
        <v>861</v>
      </c>
      <c r="E152" s="78">
        <v>105.72</v>
      </c>
      <c r="F152" s="79">
        <v>44469</v>
      </c>
      <c r="G152" s="79">
        <v>44473</v>
      </c>
      <c r="H152" s="131"/>
      <c r="I152" s="159" t="s">
        <v>856</v>
      </c>
    </row>
    <row r="153" spans="1:12" s="140" customFormat="1" ht="15.75" x14ac:dyDescent="0.2">
      <c r="A153" s="94">
        <v>78</v>
      </c>
      <c r="B153" s="130" t="s">
        <v>28</v>
      </c>
      <c r="C153" s="171" t="s">
        <v>768</v>
      </c>
      <c r="D153" s="128" t="s">
        <v>860</v>
      </c>
      <c r="E153" s="78">
        <v>67.150000000000006</v>
      </c>
      <c r="F153" s="79">
        <v>44469</v>
      </c>
      <c r="G153" s="79">
        <v>44473</v>
      </c>
      <c r="H153" s="131"/>
      <c r="I153" s="159" t="s">
        <v>857</v>
      </c>
    </row>
    <row r="154" spans="1:12" s="140" customFormat="1" ht="15.75" x14ac:dyDescent="0.2">
      <c r="A154" s="94">
        <v>79</v>
      </c>
      <c r="B154" s="81" t="s">
        <v>28</v>
      </c>
      <c r="C154" s="171" t="s">
        <v>768</v>
      </c>
      <c r="D154" s="128" t="s">
        <v>859</v>
      </c>
      <c r="E154" s="78">
        <v>67.150000000000006</v>
      </c>
      <c r="F154" s="79">
        <v>44469</v>
      </c>
      <c r="G154" s="79">
        <v>44473</v>
      </c>
      <c r="H154" s="131"/>
      <c r="I154" s="159" t="s">
        <v>858</v>
      </c>
    </row>
    <row r="155" spans="1:12" s="140" customFormat="1" ht="15.75" x14ac:dyDescent="0.2">
      <c r="A155" s="94">
        <v>80</v>
      </c>
      <c r="B155" s="81" t="s">
        <v>28</v>
      </c>
      <c r="C155" s="171" t="s">
        <v>768</v>
      </c>
      <c r="D155" s="128" t="s">
        <v>863</v>
      </c>
      <c r="E155" s="78">
        <v>67.150000000000006</v>
      </c>
      <c r="F155" s="79">
        <v>44470</v>
      </c>
      <c r="G155" s="79">
        <v>44473</v>
      </c>
      <c r="H155" s="131"/>
    </row>
    <row r="156" spans="1:12" s="140" customFormat="1" ht="15.75" x14ac:dyDescent="0.25">
      <c r="A156" s="94"/>
      <c r="B156" s="81"/>
      <c r="C156" s="172"/>
      <c r="D156" s="92"/>
      <c r="E156" s="78"/>
      <c r="F156" s="79"/>
      <c r="G156" s="79"/>
      <c r="H156" s="131"/>
    </row>
    <row r="157" spans="1:12" ht="18.75" x14ac:dyDescent="0.25">
      <c r="A157" s="320" t="s">
        <v>16</v>
      </c>
      <c r="B157" s="321"/>
      <c r="C157" s="142"/>
      <c r="D157" s="143"/>
      <c r="E157" s="96">
        <f>SUM(E76:E156)</f>
        <v>82229.889999999956</v>
      </c>
      <c r="F157" s="144"/>
      <c r="G157" s="131"/>
      <c r="H157" s="131"/>
      <c r="I157" s="133"/>
      <c r="J157" s="133"/>
      <c r="K157" s="133"/>
      <c r="L157" s="133"/>
    </row>
    <row r="158" spans="1:12" ht="16.5" thickBot="1" x14ac:dyDescent="0.3">
      <c r="A158" s="146"/>
      <c r="B158" s="146"/>
      <c r="C158" s="147"/>
      <c r="D158" s="148"/>
      <c r="E158" s="149"/>
      <c r="F158" s="150"/>
      <c r="G158" s="151"/>
    </row>
    <row r="159" spans="1:12" s="140" customFormat="1" ht="19.5" thickBot="1" x14ac:dyDescent="0.3">
      <c r="A159" s="322" t="s">
        <v>13</v>
      </c>
      <c r="B159" s="323"/>
      <c r="C159" s="323"/>
      <c r="D159" s="323"/>
      <c r="E159" s="323"/>
      <c r="F159" s="323"/>
      <c r="G159" s="323"/>
      <c r="H159" s="324"/>
    </row>
    <row r="160" spans="1:12" s="140" customFormat="1" ht="30" x14ac:dyDescent="0.25">
      <c r="A160" s="134" t="s">
        <v>2</v>
      </c>
      <c r="B160" s="134" t="s">
        <v>3</v>
      </c>
      <c r="C160" s="135" t="s">
        <v>4</v>
      </c>
      <c r="D160" s="136" t="s">
        <v>0</v>
      </c>
      <c r="E160" s="137" t="s">
        <v>14</v>
      </c>
      <c r="F160" s="134" t="s">
        <v>597</v>
      </c>
      <c r="G160" s="134" t="s">
        <v>6</v>
      </c>
      <c r="H160" s="134" t="s">
        <v>7</v>
      </c>
    </row>
    <row r="161" spans="1:12" s="140" customFormat="1" ht="15.75" x14ac:dyDescent="0.25">
      <c r="A161" s="81">
        <v>1</v>
      </c>
      <c r="B161" s="99" t="s">
        <v>684</v>
      </c>
      <c r="C161" s="88" t="s">
        <v>685</v>
      </c>
      <c r="D161" s="92">
        <v>20213</v>
      </c>
      <c r="E161" s="83">
        <v>4908.29</v>
      </c>
      <c r="F161" s="79">
        <v>44223</v>
      </c>
      <c r="G161" s="79">
        <v>44235</v>
      </c>
      <c r="H161" s="173"/>
    </row>
    <row r="162" spans="1:12" x14ac:dyDescent="0.25">
      <c r="A162" s="81">
        <v>2</v>
      </c>
      <c r="B162" s="99" t="s">
        <v>684</v>
      </c>
      <c r="C162" s="88" t="s">
        <v>685</v>
      </c>
      <c r="D162" s="92">
        <v>20212</v>
      </c>
      <c r="E162" s="83">
        <v>4875.6899999999996</v>
      </c>
      <c r="F162" s="79">
        <v>44223</v>
      </c>
      <c r="G162" s="79">
        <v>44235</v>
      </c>
      <c r="H162" s="81"/>
    </row>
    <row r="163" spans="1:12" ht="18.75" x14ac:dyDescent="0.25">
      <c r="A163" s="320" t="s">
        <v>16</v>
      </c>
      <c r="B163" s="321"/>
      <c r="C163" s="142"/>
      <c r="D163" s="143"/>
      <c r="E163" s="173">
        <f>E161+E162</f>
        <v>9783.98</v>
      </c>
      <c r="F163" s="144"/>
      <c r="G163" s="131"/>
      <c r="H163" s="81"/>
      <c r="I163" s="133"/>
      <c r="J163" s="133"/>
      <c r="K163" s="133"/>
      <c r="L163" s="133"/>
    </row>
    <row r="164" spans="1:12" ht="15.75" thickBot="1" x14ac:dyDescent="0.3">
      <c r="C164" s="132"/>
      <c r="D164" s="132"/>
    </row>
    <row r="165" spans="1:12" s="140" customFormat="1" ht="19.5" thickBot="1" x14ac:dyDescent="0.3">
      <c r="A165" s="322" t="s">
        <v>11</v>
      </c>
      <c r="B165" s="323"/>
      <c r="C165" s="323"/>
      <c r="D165" s="323"/>
      <c r="E165" s="323"/>
      <c r="F165" s="323"/>
      <c r="G165" s="323"/>
      <c r="H165" s="324"/>
    </row>
    <row r="166" spans="1:12" s="140" customFormat="1" ht="30" x14ac:dyDescent="0.25">
      <c r="A166" s="134" t="s">
        <v>2</v>
      </c>
      <c r="B166" s="134" t="s">
        <v>3</v>
      </c>
      <c r="C166" s="153" t="s">
        <v>4</v>
      </c>
      <c r="D166" s="136" t="s">
        <v>0</v>
      </c>
      <c r="E166" s="137" t="s">
        <v>14</v>
      </c>
      <c r="F166" s="134" t="s">
        <v>597</v>
      </c>
      <c r="G166" s="134" t="s">
        <v>6</v>
      </c>
      <c r="H166" s="134" t="s">
        <v>7</v>
      </c>
    </row>
    <row r="167" spans="1:12" ht="15.75" x14ac:dyDescent="0.25">
      <c r="A167" s="93">
        <v>1</v>
      </c>
      <c r="B167" s="85" t="s">
        <v>20</v>
      </c>
      <c r="C167" s="87" t="s">
        <v>786</v>
      </c>
      <c r="D167" s="106" t="s">
        <v>642</v>
      </c>
      <c r="E167" s="78">
        <v>138.15</v>
      </c>
      <c r="F167" s="79">
        <v>44141</v>
      </c>
      <c r="G167" s="80">
        <v>44144</v>
      </c>
      <c r="H167" s="131"/>
    </row>
    <row r="168" spans="1:12" ht="15.75" x14ac:dyDescent="0.25">
      <c r="A168" s="93">
        <v>2</v>
      </c>
      <c r="B168" s="85" t="s">
        <v>639</v>
      </c>
      <c r="C168" s="87" t="s">
        <v>787</v>
      </c>
      <c r="D168" s="106" t="s">
        <v>640</v>
      </c>
      <c r="E168" s="78">
        <v>321</v>
      </c>
      <c r="F168" s="79">
        <v>44148</v>
      </c>
      <c r="G168" s="80">
        <v>44151</v>
      </c>
      <c r="H168" s="131"/>
    </row>
    <row r="169" spans="1:12" s="140" customFormat="1" ht="15.75" x14ac:dyDescent="0.25">
      <c r="A169" s="93">
        <v>3</v>
      </c>
      <c r="B169" s="85" t="s">
        <v>646</v>
      </c>
      <c r="C169" s="87" t="s">
        <v>788</v>
      </c>
      <c r="D169" s="106" t="s">
        <v>647</v>
      </c>
      <c r="E169" s="78">
        <v>316.3</v>
      </c>
      <c r="F169" s="79">
        <v>44168</v>
      </c>
      <c r="G169" s="80">
        <v>44169</v>
      </c>
      <c r="H169" s="131"/>
    </row>
    <row r="170" spans="1:12" s="140" customFormat="1" ht="15.75" x14ac:dyDescent="0.25">
      <c r="A170" s="93">
        <v>4</v>
      </c>
      <c r="B170" s="85" t="s">
        <v>20</v>
      </c>
      <c r="C170" s="87" t="s">
        <v>786</v>
      </c>
      <c r="D170" s="106" t="s">
        <v>649</v>
      </c>
      <c r="E170" s="78">
        <v>131.38999999999999</v>
      </c>
      <c r="F170" s="79">
        <v>44169</v>
      </c>
      <c r="G170" s="80">
        <v>44176</v>
      </c>
      <c r="H170" s="131"/>
    </row>
    <row r="171" spans="1:12" s="140" customFormat="1" ht="15.75" x14ac:dyDescent="0.25">
      <c r="A171" s="93">
        <v>5</v>
      </c>
      <c r="B171" s="85" t="s">
        <v>651</v>
      </c>
      <c r="C171" s="87" t="s">
        <v>650</v>
      </c>
      <c r="D171" s="106" t="s">
        <v>652</v>
      </c>
      <c r="E171" s="78">
        <v>8400</v>
      </c>
      <c r="F171" s="79">
        <v>44182</v>
      </c>
      <c r="G171" s="80">
        <v>44187</v>
      </c>
      <c r="H171" s="131"/>
    </row>
    <row r="172" spans="1:12" s="140" customFormat="1" ht="15.75" x14ac:dyDescent="0.25">
      <c r="A172" s="93">
        <v>6</v>
      </c>
      <c r="B172" s="85" t="s">
        <v>658</v>
      </c>
      <c r="C172" s="87" t="s">
        <v>789</v>
      </c>
      <c r="D172" s="106" t="s">
        <v>659</v>
      </c>
      <c r="E172" s="78">
        <v>81.84</v>
      </c>
      <c r="F172" s="79">
        <v>44182</v>
      </c>
      <c r="G172" s="80">
        <v>44187</v>
      </c>
      <c r="H172" s="131"/>
    </row>
    <row r="173" spans="1:12" s="140" customFormat="1" ht="15.75" x14ac:dyDescent="0.25">
      <c r="A173" s="93">
        <v>7</v>
      </c>
      <c r="B173" s="85" t="s">
        <v>660</v>
      </c>
      <c r="C173" s="87" t="s">
        <v>790</v>
      </c>
      <c r="D173" s="106" t="s">
        <v>661</v>
      </c>
      <c r="E173" s="78">
        <v>98.8</v>
      </c>
      <c r="F173" s="79">
        <v>44182</v>
      </c>
      <c r="G173" s="80">
        <v>44187</v>
      </c>
      <c r="H173" s="131"/>
    </row>
    <row r="174" spans="1:12" s="140" customFormat="1" ht="15.75" x14ac:dyDescent="0.25">
      <c r="A174" s="93">
        <v>8</v>
      </c>
      <c r="B174" s="85" t="s">
        <v>662</v>
      </c>
      <c r="C174" s="87" t="s">
        <v>791</v>
      </c>
      <c r="D174" s="106" t="s">
        <v>663</v>
      </c>
      <c r="E174" s="78">
        <v>779.9</v>
      </c>
      <c r="F174" s="79">
        <v>44182</v>
      </c>
      <c r="G174" s="80">
        <v>44187</v>
      </c>
      <c r="H174" s="131"/>
    </row>
    <row r="175" spans="1:12" s="140" customFormat="1" ht="15.75" x14ac:dyDescent="0.25">
      <c r="A175" s="93">
        <v>9</v>
      </c>
      <c r="B175" s="85" t="s">
        <v>76</v>
      </c>
      <c r="C175" s="87" t="s">
        <v>664</v>
      </c>
      <c r="D175" s="106" t="s">
        <v>665</v>
      </c>
      <c r="E175" s="78">
        <v>1296.73</v>
      </c>
      <c r="F175" s="79">
        <v>44182</v>
      </c>
      <c r="G175" s="80">
        <v>44187</v>
      </c>
      <c r="H175" s="131"/>
    </row>
    <row r="176" spans="1:12" s="140" customFormat="1" ht="15.75" x14ac:dyDescent="0.25">
      <c r="A176" s="93">
        <v>10</v>
      </c>
      <c r="B176" s="85" t="s">
        <v>59</v>
      </c>
      <c r="C176" s="87" t="s">
        <v>666</v>
      </c>
      <c r="D176" s="106" t="s">
        <v>667</v>
      </c>
      <c r="E176" s="78">
        <v>191.01</v>
      </c>
      <c r="F176" s="79">
        <v>44182</v>
      </c>
      <c r="G176" s="80">
        <v>44188</v>
      </c>
      <c r="H176" s="131"/>
    </row>
    <row r="177" spans="1:8" s="140" customFormat="1" ht="15.75" x14ac:dyDescent="0.25">
      <c r="A177" s="93">
        <v>11</v>
      </c>
      <c r="B177" s="85" t="s">
        <v>59</v>
      </c>
      <c r="C177" s="87" t="s">
        <v>666</v>
      </c>
      <c r="D177" s="106" t="s">
        <v>668</v>
      </c>
      <c r="E177" s="78">
        <v>149.47999999999999</v>
      </c>
      <c r="F177" s="79">
        <v>44182</v>
      </c>
      <c r="G177" s="80">
        <v>44188</v>
      </c>
      <c r="H177" s="131"/>
    </row>
    <row r="178" spans="1:8" s="140" customFormat="1" ht="15.75" x14ac:dyDescent="0.25">
      <c r="A178" s="93">
        <v>12</v>
      </c>
      <c r="B178" s="85" t="s">
        <v>511</v>
      </c>
      <c r="C178" s="87" t="s">
        <v>669</v>
      </c>
      <c r="D178" s="106" t="s">
        <v>670</v>
      </c>
      <c r="E178" s="78">
        <v>263.8</v>
      </c>
      <c r="F178" s="79">
        <v>44183</v>
      </c>
      <c r="G178" s="80">
        <v>44187</v>
      </c>
      <c r="H178" s="131"/>
    </row>
    <row r="179" spans="1:8" s="140" customFormat="1" ht="15.75" x14ac:dyDescent="0.25">
      <c r="A179" s="93">
        <v>13</v>
      </c>
      <c r="B179" s="85" t="s">
        <v>672</v>
      </c>
      <c r="C179" s="87" t="s">
        <v>671</v>
      </c>
      <c r="D179" s="106" t="s">
        <v>673</v>
      </c>
      <c r="E179" s="78">
        <v>1636.58</v>
      </c>
      <c r="F179" s="79">
        <v>44183</v>
      </c>
      <c r="G179" s="80">
        <v>44187</v>
      </c>
      <c r="H179" s="131"/>
    </row>
    <row r="180" spans="1:8" s="140" customFormat="1" ht="15.75" x14ac:dyDescent="0.25">
      <c r="A180" s="93">
        <v>14</v>
      </c>
      <c r="B180" s="85" t="s">
        <v>63</v>
      </c>
      <c r="C180" s="87" t="s">
        <v>674</v>
      </c>
      <c r="D180" s="106" t="s">
        <v>675</v>
      </c>
      <c r="E180" s="78">
        <v>1002.84</v>
      </c>
      <c r="F180" s="79">
        <v>44183</v>
      </c>
      <c r="G180" s="80">
        <v>44187</v>
      </c>
      <c r="H180" s="131"/>
    </row>
    <row r="181" spans="1:8" s="140" customFormat="1" ht="15.75" x14ac:dyDescent="0.25">
      <c r="A181" s="93">
        <v>15</v>
      </c>
      <c r="B181" s="85" t="s">
        <v>511</v>
      </c>
      <c r="C181" s="87" t="s">
        <v>669</v>
      </c>
      <c r="D181" s="106" t="s">
        <v>676</v>
      </c>
      <c r="E181" s="78">
        <v>395.7</v>
      </c>
      <c r="F181" s="79">
        <v>44183</v>
      </c>
      <c r="G181" s="80">
        <v>44187</v>
      </c>
      <c r="H181" s="131"/>
    </row>
    <row r="182" spans="1:8" s="140" customFormat="1" ht="15.75" x14ac:dyDescent="0.25">
      <c r="A182" s="93">
        <v>16</v>
      </c>
      <c r="B182" s="85" t="s">
        <v>679</v>
      </c>
      <c r="C182" s="87" t="s">
        <v>677</v>
      </c>
      <c r="D182" s="106" t="s">
        <v>678</v>
      </c>
      <c r="E182" s="78">
        <v>856</v>
      </c>
      <c r="F182" s="79">
        <v>44183</v>
      </c>
      <c r="G182" s="80">
        <v>44187</v>
      </c>
      <c r="H182" s="175"/>
    </row>
    <row r="183" spans="1:8" s="140" customFormat="1" ht="15.75" x14ac:dyDescent="0.25">
      <c r="A183" s="93">
        <v>17</v>
      </c>
      <c r="B183" s="85" t="s">
        <v>20</v>
      </c>
      <c r="C183" s="87" t="s">
        <v>786</v>
      </c>
      <c r="D183" s="106" t="s">
        <v>681</v>
      </c>
      <c r="E183" s="78">
        <v>124.63</v>
      </c>
      <c r="F183" s="79">
        <v>44204</v>
      </c>
      <c r="G183" s="80">
        <v>44215</v>
      </c>
      <c r="H183" s="175"/>
    </row>
    <row r="184" spans="1:8" s="140" customFormat="1" ht="15.75" x14ac:dyDescent="0.25">
      <c r="A184" s="93">
        <v>18</v>
      </c>
      <c r="B184" s="84" t="s">
        <v>682</v>
      </c>
      <c r="C184" s="87" t="s">
        <v>792</v>
      </c>
      <c r="D184" s="106" t="s">
        <v>683</v>
      </c>
      <c r="E184" s="78">
        <v>148.94999999999999</v>
      </c>
      <c r="F184" s="79">
        <v>44221</v>
      </c>
      <c r="G184" s="80">
        <v>44235</v>
      </c>
      <c r="H184" s="175"/>
    </row>
    <row r="185" spans="1:8" s="140" customFormat="1" ht="15.75" x14ac:dyDescent="0.25">
      <c r="A185" s="93">
        <v>19</v>
      </c>
      <c r="B185" s="108" t="s">
        <v>20</v>
      </c>
      <c r="C185" s="87" t="s">
        <v>786</v>
      </c>
      <c r="D185" s="106" t="s">
        <v>693</v>
      </c>
      <c r="E185" s="100">
        <v>134.19999999999999</v>
      </c>
      <c r="F185" s="101">
        <v>44231</v>
      </c>
      <c r="G185" s="102">
        <v>44239</v>
      </c>
      <c r="H185" s="175"/>
    </row>
    <row r="186" spans="1:8" s="140" customFormat="1" ht="15.75" x14ac:dyDescent="0.25">
      <c r="A186" s="93">
        <v>20</v>
      </c>
      <c r="B186" s="108" t="s">
        <v>687</v>
      </c>
      <c r="C186" s="87" t="s">
        <v>688</v>
      </c>
      <c r="D186" s="106" t="s">
        <v>689</v>
      </c>
      <c r="E186" s="78">
        <v>1141.25</v>
      </c>
      <c r="F186" s="79">
        <v>44249</v>
      </c>
      <c r="G186" s="80">
        <v>44258</v>
      </c>
      <c r="H186" s="175"/>
    </row>
    <row r="187" spans="1:8" s="140" customFormat="1" ht="15.75" x14ac:dyDescent="0.25">
      <c r="A187" s="93">
        <v>21</v>
      </c>
      <c r="B187" s="85" t="s">
        <v>691</v>
      </c>
      <c r="C187" s="87" t="s">
        <v>690</v>
      </c>
      <c r="D187" s="106" t="s">
        <v>692</v>
      </c>
      <c r="E187" s="78">
        <v>1473</v>
      </c>
      <c r="F187" s="79">
        <v>44251</v>
      </c>
      <c r="G187" s="80">
        <v>44258</v>
      </c>
      <c r="H187" s="175"/>
    </row>
    <row r="188" spans="1:8" s="140" customFormat="1" ht="15.75" x14ac:dyDescent="0.25">
      <c r="A188" s="93">
        <v>22</v>
      </c>
      <c r="B188" s="85" t="s">
        <v>694</v>
      </c>
      <c r="C188" s="87" t="s">
        <v>695</v>
      </c>
      <c r="D188" s="106" t="s">
        <v>696</v>
      </c>
      <c r="E188" s="78">
        <v>2040</v>
      </c>
      <c r="F188" s="79">
        <v>44252</v>
      </c>
      <c r="G188" s="80">
        <v>44259</v>
      </c>
      <c r="H188" s="175"/>
    </row>
    <row r="189" spans="1:8" s="140" customFormat="1" ht="15.75" x14ac:dyDescent="0.25">
      <c r="A189" s="93">
        <v>23</v>
      </c>
      <c r="B189" s="107" t="s">
        <v>697</v>
      </c>
      <c r="C189" s="87" t="s">
        <v>698</v>
      </c>
      <c r="D189" s="106" t="s">
        <v>699</v>
      </c>
      <c r="E189" s="103">
        <v>208.25</v>
      </c>
      <c r="F189" s="104">
        <v>44252</v>
      </c>
      <c r="G189" s="105">
        <v>44259</v>
      </c>
      <c r="H189" s="175"/>
    </row>
    <row r="190" spans="1:8" s="140" customFormat="1" ht="15.75" x14ac:dyDescent="0.25">
      <c r="A190" s="93">
        <v>24</v>
      </c>
      <c r="B190" s="117" t="s">
        <v>700</v>
      </c>
      <c r="C190" s="109" t="s">
        <v>796</v>
      </c>
      <c r="D190" s="106" t="s">
        <v>701</v>
      </c>
      <c r="E190" s="103">
        <v>208</v>
      </c>
      <c r="F190" s="104">
        <v>44252</v>
      </c>
      <c r="G190" s="105">
        <v>44259</v>
      </c>
      <c r="H190" s="175"/>
    </row>
    <row r="191" spans="1:8" s="140" customFormat="1" ht="15.75" x14ac:dyDescent="0.25">
      <c r="A191" s="93">
        <v>25</v>
      </c>
      <c r="B191" s="85" t="s">
        <v>703</v>
      </c>
      <c r="C191" s="87" t="s">
        <v>704</v>
      </c>
      <c r="D191" s="106" t="s">
        <v>702</v>
      </c>
      <c r="E191" s="78">
        <v>1017.2</v>
      </c>
      <c r="F191" s="79">
        <v>44252</v>
      </c>
      <c r="G191" s="80">
        <v>44259</v>
      </c>
      <c r="H191" s="175"/>
    </row>
    <row r="192" spans="1:8" s="140" customFormat="1" ht="15.75" x14ac:dyDescent="0.25">
      <c r="A192" s="93">
        <v>26</v>
      </c>
      <c r="B192" s="85" t="s">
        <v>705</v>
      </c>
      <c r="C192" s="87" t="s">
        <v>706</v>
      </c>
      <c r="D192" s="106" t="s">
        <v>707</v>
      </c>
      <c r="E192" s="78">
        <v>920</v>
      </c>
      <c r="F192" s="79">
        <v>44252</v>
      </c>
      <c r="G192" s="80">
        <v>44259</v>
      </c>
      <c r="H192" s="175"/>
    </row>
    <row r="193" spans="1:8" s="140" customFormat="1" ht="15.75" x14ac:dyDescent="0.25">
      <c r="A193" s="93">
        <v>27</v>
      </c>
      <c r="B193" s="85" t="s">
        <v>708</v>
      </c>
      <c r="C193" s="87" t="s">
        <v>709</v>
      </c>
      <c r="D193" s="106" t="s">
        <v>710</v>
      </c>
      <c r="E193" s="78">
        <v>1500</v>
      </c>
      <c r="F193" s="79">
        <v>44253</v>
      </c>
      <c r="G193" s="80">
        <v>44259</v>
      </c>
      <c r="H193" s="131"/>
    </row>
    <row r="194" spans="1:8" s="140" customFormat="1" ht="15.75" x14ac:dyDescent="0.25">
      <c r="A194" s="93">
        <v>28</v>
      </c>
      <c r="B194" s="85" t="s">
        <v>20</v>
      </c>
      <c r="C194" s="87" t="s">
        <v>786</v>
      </c>
      <c r="D194" s="106" t="s">
        <v>712</v>
      </c>
      <c r="E194" s="78">
        <v>117.87</v>
      </c>
      <c r="F194" s="79">
        <v>44260</v>
      </c>
      <c r="G194" s="80">
        <v>44263</v>
      </c>
      <c r="H194" s="175"/>
    </row>
    <row r="195" spans="1:8" s="140" customFormat="1" ht="15.75" x14ac:dyDescent="0.25">
      <c r="A195" s="93">
        <v>29</v>
      </c>
      <c r="B195" s="85" t="s">
        <v>715</v>
      </c>
      <c r="C195" s="87" t="s">
        <v>716</v>
      </c>
      <c r="D195" s="106" t="s">
        <v>717</v>
      </c>
      <c r="E195" s="78">
        <v>1817.8</v>
      </c>
      <c r="F195" s="79">
        <v>44271</v>
      </c>
      <c r="G195" s="80">
        <v>44291</v>
      </c>
      <c r="H195" s="131"/>
    </row>
    <row r="196" spans="1:8" s="140" customFormat="1" ht="15.75" x14ac:dyDescent="0.25">
      <c r="A196" s="93">
        <v>30</v>
      </c>
      <c r="B196" s="85" t="s">
        <v>639</v>
      </c>
      <c r="C196" s="87" t="s">
        <v>721</v>
      </c>
      <c r="D196" s="106" t="s">
        <v>722</v>
      </c>
      <c r="E196" s="78">
        <v>107</v>
      </c>
      <c r="F196" s="79">
        <v>44273</v>
      </c>
      <c r="G196" s="80">
        <v>44291</v>
      </c>
      <c r="H196" s="131"/>
    </row>
    <row r="197" spans="1:8" s="140" customFormat="1" ht="15.75" x14ac:dyDescent="0.25">
      <c r="A197" s="93">
        <v>31</v>
      </c>
      <c r="B197" s="84" t="s">
        <v>723</v>
      </c>
      <c r="C197" s="87" t="s">
        <v>793</v>
      </c>
      <c r="D197" s="106" t="s">
        <v>724</v>
      </c>
      <c r="E197" s="78">
        <v>624.54999999999995</v>
      </c>
      <c r="F197" s="79">
        <v>44273</v>
      </c>
      <c r="G197" s="80">
        <v>44291</v>
      </c>
      <c r="H197" s="131"/>
    </row>
    <row r="198" spans="1:8" s="140" customFormat="1" ht="15.75" x14ac:dyDescent="0.25">
      <c r="A198" s="93">
        <v>32</v>
      </c>
      <c r="B198" s="84" t="s">
        <v>729</v>
      </c>
      <c r="C198" s="87" t="s">
        <v>794</v>
      </c>
      <c r="D198" s="106" t="s">
        <v>728</v>
      </c>
      <c r="E198" s="78">
        <v>98.7</v>
      </c>
      <c r="F198" s="79">
        <v>44274</v>
      </c>
      <c r="G198" s="80">
        <v>44291</v>
      </c>
      <c r="H198" s="131"/>
    </row>
    <row r="199" spans="1:8" s="140" customFormat="1" ht="15.75" x14ac:dyDescent="0.25">
      <c r="A199" s="93">
        <v>33</v>
      </c>
      <c r="B199" s="84" t="s">
        <v>731</v>
      </c>
      <c r="C199" s="87" t="s">
        <v>730</v>
      </c>
      <c r="D199" s="106" t="s">
        <v>732</v>
      </c>
      <c r="E199" s="78">
        <v>253.9</v>
      </c>
      <c r="F199" s="79">
        <v>44274</v>
      </c>
      <c r="G199" s="80">
        <v>44291</v>
      </c>
      <c r="H199" s="131"/>
    </row>
    <row r="200" spans="1:8" s="140" customFormat="1" ht="15.75" x14ac:dyDescent="0.25">
      <c r="A200" s="93">
        <v>34</v>
      </c>
      <c r="B200" s="94" t="s">
        <v>733</v>
      </c>
      <c r="C200" s="87" t="s">
        <v>795</v>
      </c>
      <c r="D200" s="106" t="s">
        <v>734</v>
      </c>
      <c r="E200" s="78">
        <v>248.8</v>
      </c>
      <c r="F200" s="79">
        <v>44274</v>
      </c>
      <c r="G200" s="80">
        <v>44291</v>
      </c>
      <c r="H200" s="131"/>
    </row>
    <row r="201" spans="1:8" s="140" customFormat="1" ht="15.75" x14ac:dyDescent="0.25">
      <c r="A201" s="93">
        <v>35</v>
      </c>
      <c r="B201" s="93" t="s">
        <v>736</v>
      </c>
      <c r="C201" t="s">
        <v>737</v>
      </c>
      <c r="D201" s="77" t="s">
        <v>738</v>
      </c>
      <c r="E201" s="78">
        <v>1450.68</v>
      </c>
      <c r="F201" s="79">
        <v>44274</v>
      </c>
      <c r="G201" s="80">
        <v>44291</v>
      </c>
      <c r="H201" s="131"/>
    </row>
    <row r="202" spans="1:8" s="140" customFormat="1" ht="15.75" x14ac:dyDescent="0.25">
      <c r="A202" s="93">
        <v>36</v>
      </c>
      <c r="B202" s="81" t="s">
        <v>740</v>
      </c>
      <c r="C202" s="76" t="s">
        <v>741</v>
      </c>
      <c r="D202" s="77" t="s">
        <v>742</v>
      </c>
      <c r="E202" s="78">
        <v>1781.1</v>
      </c>
      <c r="F202" s="79">
        <v>44280</v>
      </c>
      <c r="G202" s="80">
        <v>44291</v>
      </c>
      <c r="H202" s="175"/>
    </row>
    <row r="203" spans="1:8" s="140" customFormat="1" ht="15.75" x14ac:dyDescent="0.25">
      <c r="A203" s="93">
        <v>37</v>
      </c>
      <c r="B203" s="82" t="s">
        <v>174</v>
      </c>
      <c r="C203" s="76" t="s">
        <v>743</v>
      </c>
      <c r="D203" s="77" t="s">
        <v>744</v>
      </c>
      <c r="E203" s="78">
        <v>1227.6400000000001</v>
      </c>
      <c r="F203" s="79">
        <v>44281</v>
      </c>
      <c r="G203" s="80">
        <v>44291</v>
      </c>
      <c r="H203" s="175"/>
    </row>
    <row r="204" spans="1:8" s="140" customFormat="1" ht="15.75" x14ac:dyDescent="0.25">
      <c r="A204" s="93">
        <v>38</v>
      </c>
      <c r="B204" s="81" t="s">
        <v>672</v>
      </c>
      <c r="C204" s="76" t="s">
        <v>671</v>
      </c>
      <c r="D204" s="77" t="s">
        <v>745</v>
      </c>
      <c r="E204" s="78">
        <v>549.46</v>
      </c>
      <c r="F204" s="79">
        <v>44291</v>
      </c>
      <c r="G204" s="80">
        <v>44300</v>
      </c>
      <c r="H204" s="131"/>
    </row>
    <row r="205" spans="1:8" s="140" customFormat="1" ht="15.75" x14ac:dyDescent="0.25">
      <c r="A205" s="93">
        <v>39</v>
      </c>
      <c r="B205" s="82" t="s">
        <v>174</v>
      </c>
      <c r="C205" s="76" t="s">
        <v>743</v>
      </c>
      <c r="D205" s="77" t="s">
        <v>746</v>
      </c>
      <c r="E205" s="78">
        <v>1081.8800000000001</v>
      </c>
      <c r="F205" s="79">
        <v>44293</v>
      </c>
      <c r="G205" s="80">
        <v>44300</v>
      </c>
      <c r="H205" s="175"/>
    </row>
    <row r="206" spans="1:8" s="140" customFormat="1" ht="15.75" x14ac:dyDescent="0.25">
      <c r="A206" s="93">
        <v>40</v>
      </c>
      <c r="B206" s="82" t="s">
        <v>750</v>
      </c>
      <c r="C206" s="76" t="s">
        <v>747</v>
      </c>
      <c r="D206" s="77" t="s">
        <v>748</v>
      </c>
      <c r="E206" s="78">
        <v>8646.49</v>
      </c>
      <c r="F206" s="79">
        <v>44293</v>
      </c>
      <c r="G206" s="80">
        <v>44309</v>
      </c>
      <c r="H206" s="131"/>
    </row>
    <row r="207" spans="1:8" s="140" customFormat="1" ht="15.75" x14ac:dyDescent="0.25">
      <c r="A207" s="93">
        <v>41</v>
      </c>
      <c r="B207" s="82" t="s">
        <v>499</v>
      </c>
      <c r="C207" s="76" t="s">
        <v>749</v>
      </c>
      <c r="D207" s="77" t="s">
        <v>751</v>
      </c>
      <c r="E207" s="78">
        <v>610.25</v>
      </c>
      <c r="F207" s="79">
        <v>44300</v>
      </c>
      <c r="G207" s="80">
        <v>44309</v>
      </c>
      <c r="H207" s="131"/>
    </row>
    <row r="208" spans="1:8" s="140" customFormat="1" ht="15.75" x14ac:dyDescent="0.25">
      <c r="A208" s="93">
        <v>42</v>
      </c>
      <c r="B208" s="81" t="s">
        <v>752</v>
      </c>
      <c r="C208" s="88" t="s">
        <v>753</v>
      </c>
      <c r="D208" s="77" t="s">
        <v>754</v>
      </c>
      <c r="E208" s="78">
        <v>7200</v>
      </c>
      <c r="F208" s="79">
        <v>44306</v>
      </c>
      <c r="G208" s="80">
        <v>44309</v>
      </c>
      <c r="H208" s="131"/>
    </row>
    <row r="209" spans="1:8" s="140" customFormat="1" ht="15.75" x14ac:dyDescent="0.25">
      <c r="A209" s="93">
        <v>43</v>
      </c>
      <c r="B209" s="99" t="s">
        <v>63</v>
      </c>
      <c r="C209" s="88" t="s">
        <v>755</v>
      </c>
      <c r="D209" s="77" t="s">
        <v>756</v>
      </c>
      <c r="E209" s="78">
        <v>2426.63</v>
      </c>
      <c r="F209" s="79">
        <v>44306</v>
      </c>
      <c r="G209" s="80">
        <v>44309</v>
      </c>
      <c r="H209" s="131"/>
    </row>
    <row r="210" spans="1:8" s="140" customFormat="1" ht="15.75" x14ac:dyDescent="0.25">
      <c r="A210" s="93">
        <v>44</v>
      </c>
      <c r="B210" s="99" t="s">
        <v>214</v>
      </c>
      <c r="C210" s="88" t="s">
        <v>757</v>
      </c>
      <c r="D210" s="77" t="s">
        <v>758</v>
      </c>
      <c r="E210" s="78">
        <v>3980</v>
      </c>
      <c r="F210" s="79">
        <v>44306</v>
      </c>
      <c r="G210" s="80">
        <v>44309</v>
      </c>
      <c r="H210" s="131"/>
    </row>
    <row r="211" spans="1:8" s="140" customFormat="1" ht="15.75" x14ac:dyDescent="0.25">
      <c r="A211" s="93">
        <v>45</v>
      </c>
      <c r="B211" s="99" t="s">
        <v>639</v>
      </c>
      <c r="C211" s="88" t="s">
        <v>721</v>
      </c>
      <c r="D211" s="77" t="s">
        <v>770</v>
      </c>
      <c r="E211" s="78">
        <v>214</v>
      </c>
      <c r="F211" s="79">
        <v>44316</v>
      </c>
      <c r="G211" s="80">
        <v>44321</v>
      </c>
      <c r="H211" s="131"/>
    </row>
    <row r="212" spans="1:8" s="140" customFormat="1" ht="15.75" x14ac:dyDescent="0.25">
      <c r="A212" s="93">
        <v>46</v>
      </c>
      <c r="B212" s="99" t="s">
        <v>773</v>
      </c>
      <c r="C212" s="88" t="s">
        <v>774</v>
      </c>
      <c r="D212" s="77" t="s">
        <v>775</v>
      </c>
      <c r="E212" s="78">
        <v>400</v>
      </c>
      <c r="F212" s="79">
        <v>44322</v>
      </c>
      <c r="G212" s="80">
        <v>44354</v>
      </c>
      <c r="H212" s="131"/>
    </row>
    <row r="213" spans="1:8" s="140" customFormat="1" ht="15.75" x14ac:dyDescent="0.25">
      <c r="A213" s="93">
        <v>47</v>
      </c>
      <c r="B213" s="99" t="s">
        <v>20</v>
      </c>
      <c r="C213" s="88" t="s">
        <v>776</v>
      </c>
      <c r="D213" s="77" t="s">
        <v>777</v>
      </c>
      <c r="E213" s="78">
        <v>84.07</v>
      </c>
      <c r="F213" s="79">
        <v>44322</v>
      </c>
      <c r="G213" s="80">
        <v>44326</v>
      </c>
      <c r="H213" s="131"/>
    </row>
    <row r="214" spans="1:8" s="140" customFormat="1" ht="15.75" x14ac:dyDescent="0.25">
      <c r="A214" s="94">
        <v>48</v>
      </c>
      <c r="B214" s="99" t="s">
        <v>798</v>
      </c>
      <c r="C214" s="88" t="s">
        <v>799</v>
      </c>
      <c r="D214" s="77" t="s">
        <v>800</v>
      </c>
      <c r="E214" s="78">
        <v>87.59</v>
      </c>
      <c r="F214" s="79">
        <v>44336</v>
      </c>
      <c r="G214" s="80">
        <v>44354</v>
      </c>
      <c r="H214" s="131"/>
    </row>
    <row r="215" spans="1:8" s="140" customFormat="1" ht="15.75" x14ac:dyDescent="0.25">
      <c r="A215" s="94">
        <v>49</v>
      </c>
      <c r="B215" s="99" t="s">
        <v>20</v>
      </c>
      <c r="C215" t="s">
        <v>776</v>
      </c>
      <c r="D215" s="77" t="s">
        <v>808</v>
      </c>
      <c r="E215" s="78">
        <v>472.67</v>
      </c>
      <c r="F215" s="79">
        <v>44355</v>
      </c>
      <c r="G215" s="80">
        <v>44356</v>
      </c>
      <c r="H215" s="131"/>
    </row>
    <row r="216" spans="1:8" s="140" customFormat="1" ht="15.75" x14ac:dyDescent="0.25">
      <c r="A216" s="81">
        <v>50</v>
      </c>
      <c r="B216" s="125" t="s">
        <v>679</v>
      </c>
      <c r="C216" s="88" t="s">
        <v>809</v>
      </c>
      <c r="D216" s="77" t="s">
        <v>810</v>
      </c>
      <c r="E216" s="78">
        <v>2880</v>
      </c>
      <c r="F216" s="79">
        <v>44365</v>
      </c>
      <c r="G216" s="80">
        <v>44384</v>
      </c>
      <c r="H216" s="131"/>
    </row>
    <row r="217" spans="1:8" s="140" customFormat="1" ht="15.75" x14ac:dyDescent="0.25">
      <c r="A217" s="81">
        <v>51</v>
      </c>
      <c r="B217" s="125" t="s">
        <v>816</v>
      </c>
      <c r="C217" s="88" t="s">
        <v>817</v>
      </c>
      <c r="D217" s="77" t="s">
        <v>818</v>
      </c>
      <c r="E217" s="78">
        <v>1370.85</v>
      </c>
      <c r="F217" s="79">
        <v>44375</v>
      </c>
      <c r="G217" s="80">
        <v>44386</v>
      </c>
      <c r="H217" s="131"/>
    </row>
    <row r="218" spans="1:8" s="140" customFormat="1" ht="15.75" x14ac:dyDescent="0.25">
      <c r="A218" s="81">
        <v>52</v>
      </c>
      <c r="B218" s="125" t="s">
        <v>816</v>
      </c>
      <c r="C218" s="88" t="s">
        <v>817</v>
      </c>
      <c r="D218" s="77" t="s">
        <v>820</v>
      </c>
      <c r="E218" s="78">
        <v>20.66</v>
      </c>
      <c r="F218" s="79">
        <v>44376</v>
      </c>
      <c r="G218" s="80">
        <v>44386</v>
      </c>
      <c r="H218" s="131"/>
    </row>
    <row r="219" spans="1:8" s="140" customFormat="1" ht="15.75" x14ac:dyDescent="0.25">
      <c r="A219" s="81">
        <v>53</v>
      </c>
      <c r="B219" s="125" t="s">
        <v>639</v>
      </c>
      <c r="C219" s="88" t="s">
        <v>721</v>
      </c>
      <c r="D219" s="77" t="s">
        <v>824</v>
      </c>
      <c r="E219" s="78">
        <v>107</v>
      </c>
      <c r="F219" s="79">
        <v>44389</v>
      </c>
      <c r="G219" s="80">
        <v>44390</v>
      </c>
      <c r="H219" s="131"/>
    </row>
    <row r="220" spans="1:8" s="140" customFormat="1" ht="15.75" x14ac:dyDescent="0.25">
      <c r="A220" s="81">
        <v>54</v>
      </c>
      <c r="B220" s="125" t="s">
        <v>20</v>
      </c>
      <c r="C220" s="88" t="s">
        <v>776</v>
      </c>
      <c r="D220" s="77" t="s">
        <v>825</v>
      </c>
      <c r="E220" s="78">
        <v>215.81</v>
      </c>
      <c r="F220" s="79">
        <v>44389</v>
      </c>
      <c r="G220" s="80">
        <v>44390</v>
      </c>
      <c r="H220" s="131"/>
    </row>
    <row r="221" spans="1:8" s="140" customFormat="1" ht="15.75" x14ac:dyDescent="0.25">
      <c r="A221" s="81">
        <v>55</v>
      </c>
      <c r="B221" s="125" t="s">
        <v>20</v>
      </c>
      <c r="C221" s="88" t="s">
        <v>776</v>
      </c>
      <c r="D221" s="77" t="s">
        <v>830</v>
      </c>
      <c r="E221" s="78">
        <v>162.22</v>
      </c>
      <c r="F221" s="79">
        <v>44414</v>
      </c>
      <c r="G221" s="80">
        <v>44419</v>
      </c>
      <c r="H221" s="131"/>
    </row>
    <row r="222" spans="1:8" s="140" customFormat="1" ht="15.75" x14ac:dyDescent="0.25">
      <c r="A222" s="81">
        <v>56</v>
      </c>
      <c r="B222" s="125" t="s">
        <v>870</v>
      </c>
      <c r="C222" s="88" t="s">
        <v>831</v>
      </c>
      <c r="D222" s="77" t="s">
        <v>832</v>
      </c>
      <c r="E222" s="78">
        <v>154.94999999999999</v>
      </c>
      <c r="F222" s="79">
        <v>44432</v>
      </c>
      <c r="G222" s="80">
        <v>44441</v>
      </c>
      <c r="H222" s="131"/>
    </row>
    <row r="223" spans="1:8" s="140" customFormat="1" ht="15.75" x14ac:dyDescent="0.25">
      <c r="A223" s="81">
        <v>57</v>
      </c>
      <c r="B223" s="125" t="s">
        <v>869</v>
      </c>
      <c r="C223" s="88" t="s">
        <v>833</v>
      </c>
      <c r="D223" s="77" t="s">
        <v>834</v>
      </c>
      <c r="E223" s="78">
        <v>368.6</v>
      </c>
      <c r="F223" s="79">
        <v>44434</v>
      </c>
      <c r="G223" s="80">
        <v>44441</v>
      </c>
      <c r="H223" s="131"/>
    </row>
    <row r="224" spans="1:8" s="140" customFormat="1" ht="15.75" x14ac:dyDescent="0.25">
      <c r="A224" s="81">
        <v>58</v>
      </c>
      <c r="B224" s="125" t="s">
        <v>20</v>
      </c>
      <c r="C224" s="88" t="s">
        <v>776</v>
      </c>
      <c r="D224" s="77" t="s">
        <v>838</v>
      </c>
      <c r="E224" s="180">
        <v>276.49</v>
      </c>
      <c r="F224" s="79">
        <v>44445</v>
      </c>
      <c r="G224" s="80">
        <v>44449</v>
      </c>
      <c r="H224" s="131"/>
    </row>
    <row r="225" spans="1:8" s="140" customFormat="1" ht="15.75" x14ac:dyDescent="0.25">
      <c r="A225" s="81">
        <v>59</v>
      </c>
      <c r="B225" s="125" t="s">
        <v>865</v>
      </c>
      <c r="C225" s="88" t="s">
        <v>840</v>
      </c>
      <c r="D225" s="77" t="s">
        <v>841</v>
      </c>
      <c r="E225" s="180">
        <v>1700</v>
      </c>
      <c r="F225" s="79">
        <v>44461</v>
      </c>
      <c r="G225" s="179" t="s">
        <v>848</v>
      </c>
      <c r="H225" s="131"/>
    </row>
    <row r="226" spans="1:8" s="140" customFormat="1" ht="15.75" x14ac:dyDescent="0.25">
      <c r="A226" s="81">
        <v>60</v>
      </c>
      <c r="B226" s="99" t="s">
        <v>864</v>
      </c>
      <c r="C226" t="s">
        <v>866</v>
      </c>
      <c r="D226" s="77" t="s">
        <v>867</v>
      </c>
      <c r="E226" s="180">
        <v>5650</v>
      </c>
      <c r="F226" s="79">
        <v>44470</v>
      </c>
      <c r="G226" s="179"/>
      <c r="H226" s="131"/>
    </row>
    <row r="227" spans="1:8" s="140" customFormat="1" ht="15.75" x14ac:dyDescent="0.25">
      <c r="A227" s="81"/>
      <c r="B227" s="125"/>
      <c r="C227" s="121"/>
      <c r="D227" s="124"/>
      <c r="E227" s="122"/>
      <c r="F227" s="123"/>
      <c r="G227" s="80"/>
      <c r="H227" s="131"/>
    </row>
    <row r="228" spans="1:8" s="140" customFormat="1" ht="15.75" x14ac:dyDescent="0.25">
      <c r="A228" s="81"/>
      <c r="B228" s="125"/>
      <c r="C228" s="121"/>
      <c r="D228" s="124"/>
      <c r="E228" s="122"/>
      <c r="F228" s="123"/>
      <c r="G228" s="80"/>
      <c r="H228" s="131"/>
    </row>
    <row r="229" spans="1:8" s="140" customFormat="1" ht="15.75" x14ac:dyDescent="0.25">
      <c r="A229" s="81"/>
      <c r="B229" s="125"/>
      <c r="C229" s="121"/>
      <c r="D229" s="124"/>
      <c r="E229" s="122"/>
      <c r="F229" s="123"/>
      <c r="G229" s="80"/>
      <c r="H229" s="131"/>
    </row>
    <row r="230" spans="1:8" s="140" customFormat="1" ht="15.75" x14ac:dyDescent="0.25">
      <c r="A230" s="81"/>
      <c r="B230" s="82"/>
      <c r="C230" s="76"/>
      <c r="D230" s="77"/>
      <c r="E230" s="78"/>
      <c r="F230" s="79"/>
      <c r="G230" s="80"/>
      <c r="H230" s="131"/>
    </row>
    <row r="231" spans="1:8" ht="15.75" x14ac:dyDescent="0.25">
      <c r="A231" s="320" t="s">
        <v>16</v>
      </c>
      <c r="B231" s="321"/>
      <c r="C231" s="142"/>
      <c r="D231" s="143"/>
      <c r="E231" s="96">
        <f>SUM(E167:E230)</f>
        <v>71362.659999999974</v>
      </c>
      <c r="F231" s="144"/>
      <c r="G231" s="131"/>
      <c r="H231" s="81"/>
    </row>
    <row r="232" spans="1:8" x14ac:dyDescent="0.25">
      <c r="A232" s="85"/>
      <c r="B232" s="84"/>
      <c r="C232" s="176"/>
      <c r="D232" s="177"/>
      <c r="E232" s="178"/>
      <c r="F232" s="84"/>
      <c r="G232" s="84"/>
    </row>
    <row r="233" spans="1:8" ht="15.75" x14ac:dyDescent="0.25">
      <c r="A233" s="320" t="s">
        <v>847</v>
      </c>
      <c r="B233" s="321"/>
      <c r="C233" s="184" t="s">
        <v>871</v>
      </c>
      <c r="D233" s="143"/>
      <c r="E233" s="96">
        <f>E231+E163+E157+E72+E19</f>
        <v>2078387.44</v>
      </c>
      <c r="F233" s="144"/>
      <c r="G233" s="131"/>
    </row>
    <row r="235" spans="1:8" x14ac:dyDescent="0.25">
      <c r="G235" s="132" t="s">
        <v>411</v>
      </c>
    </row>
    <row r="238" spans="1:8" x14ac:dyDescent="0.25">
      <c r="E238" s="174" t="s">
        <v>83</v>
      </c>
    </row>
    <row r="239" spans="1:8" x14ac:dyDescent="0.25">
      <c r="G239" s="132" t="s">
        <v>411</v>
      </c>
    </row>
    <row r="244" spans="3:7" x14ac:dyDescent="0.25">
      <c r="C244" s="132"/>
      <c r="D244" s="132"/>
      <c r="E244" s="132"/>
      <c r="G244" s="132" t="s">
        <v>411</v>
      </c>
    </row>
  </sheetData>
  <mergeCells count="13">
    <mergeCell ref="A233:B233"/>
    <mergeCell ref="A74:H74"/>
    <mergeCell ref="A157:B157"/>
    <mergeCell ref="A159:H159"/>
    <mergeCell ref="A163:B163"/>
    <mergeCell ref="A165:H165"/>
    <mergeCell ref="A231:B231"/>
    <mergeCell ref="A72:B72"/>
    <mergeCell ref="A1:H2"/>
    <mergeCell ref="A3:H3"/>
    <mergeCell ref="I3:K3"/>
    <mergeCell ref="A19:B19"/>
    <mergeCell ref="A21:H2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7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6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38.8554687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295" t="s">
        <v>8</v>
      </c>
      <c r="B1" s="283"/>
      <c r="C1" s="283"/>
      <c r="D1" s="283"/>
      <c r="E1" s="283"/>
      <c r="F1" s="283"/>
      <c r="G1" s="283"/>
      <c r="H1" s="296"/>
    </row>
    <row r="2" spans="1:12" ht="15.75" thickBot="1" x14ac:dyDescent="0.3">
      <c r="A2" s="297"/>
      <c r="B2" s="284"/>
      <c r="C2" s="284"/>
      <c r="D2" s="284"/>
      <c r="E2" s="284"/>
      <c r="F2" s="284"/>
      <c r="G2" s="284"/>
      <c r="H2" s="298"/>
      <c r="I2" s="36"/>
    </row>
    <row r="3" spans="1:12" ht="19.5" thickBot="1" x14ac:dyDescent="0.3">
      <c r="A3" s="299" t="s">
        <v>9</v>
      </c>
      <c r="B3" s="300"/>
      <c r="C3" s="300"/>
      <c r="D3" s="300"/>
      <c r="E3" s="300"/>
      <c r="F3" s="300"/>
      <c r="G3" s="300"/>
      <c r="H3" s="301"/>
      <c r="I3" s="305" t="s">
        <v>22</v>
      </c>
      <c r="J3" s="306"/>
      <c r="K3" s="306"/>
      <c r="L3" s="37"/>
    </row>
    <row r="4" spans="1:12" ht="42.7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</v>
      </c>
      <c r="G4" s="28" t="s">
        <v>6</v>
      </c>
      <c r="H4" s="33" t="s">
        <v>7</v>
      </c>
    </row>
    <row r="5" spans="1:12" s="34" customFormat="1" ht="15.75" x14ac:dyDescent="0.25">
      <c r="A5" s="6">
        <v>1</v>
      </c>
      <c r="B5" s="17" t="s">
        <v>296</v>
      </c>
      <c r="C5" s="18" t="s">
        <v>297</v>
      </c>
      <c r="D5" s="47">
        <v>8131</v>
      </c>
      <c r="E5" s="26">
        <v>20.65</v>
      </c>
      <c r="F5" s="20">
        <v>43342</v>
      </c>
      <c r="G5" s="20">
        <v>43349</v>
      </c>
      <c r="H5" s="6"/>
    </row>
    <row r="6" spans="1:12" s="34" customFormat="1" ht="15.75" x14ac:dyDescent="0.25">
      <c r="A6" s="6">
        <v>2</v>
      </c>
      <c r="B6" s="17" t="s">
        <v>296</v>
      </c>
      <c r="C6" s="18" t="s">
        <v>297</v>
      </c>
      <c r="D6" s="47">
        <v>8300</v>
      </c>
      <c r="E6" s="26">
        <v>352</v>
      </c>
      <c r="F6" s="20">
        <v>43342</v>
      </c>
      <c r="G6" s="20">
        <v>43349</v>
      </c>
      <c r="H6" s="6"/>
    </row>
    <row r="7" spans="1:12" s="34" customFormat="1" ht="15.75" x14ac:dyDescent="0.25">
      <c r="A7" s="6">
        <v>3</v>
      </c>
      <c r="B7" s="17" t="s">
        <v>296</v>
      </c>
      <c r="C7" s="18" t="s">
        <v>297</v>
      </c>
      <c r="D7" s="47">
        <v>8301</v>
      </c>
      <c r="E7" s="26">
        <v>378</v>
      </c>
      <c r="F7" s="20">
        <v>43342</v>
      </c>
      <c r="G7" s="20">
        <v>43349</v>
      </c>
      <c r="H7" s="6"/>
    </row>
    <row r="8" spans="1:12" s="34" customFormat="1" ht="15.75" x14ac:dyDescent="0.25">
      <c r="A8" s="6">
        <v>4</v>
      </c>
      <c r="B8" s="17" t="s">
        <v>305</v>
      </c>
      <c r="C8" s="18" t="s">
        <v>306</v>
      </c>
      <c r="D8" s="47">
        <v>20828</v>
      </c>
      <c r="E8" s="26">
        <v>1430</v>
      </c>
      <c r="F8" s="20">
        <v>43362</v>
      </c>
      <c r="G8" s="20">
        <v>43362</v>
      </c>
      <c r="H8" s="6"/>
    </row>
    <row r="9" spans="1:12" s="34" customFormat="1" ht="15.75" x14ac:dyDescent="0.25">
      <c r="A9" s="6">
        <v>5</v>
      </c>
      <c r="B9" s="17" t="s">
        <v>380</v>
      </c>
      <c r="C9" s="18" t="s">
        <v>381</v>
      </c>
      <c r="D9" s="47">
        <v>5599</v>
      </c>
      <c r="E9" s="26">
        <v>5757.83</v>
      </c>
      <c r="F9" s="20">
        <v>43369</v>
      </c>
      <c r="G9" s="20">
        <v>43376</v>
      </c>
      <c r="H9" s="6"/>
    </row>
    <row r="10" spans="1:12" s="34" customFormat="1" ht="15.75" x14ac:dyDescent="0.25">
      <c r="A10" s="6">
        <v>6</v>
      </c>
      <c r="B10" s="17" t="s">
        <v>399</v>
      </c>
      <c r="C10" s="18" t="s">
        <v>400</v>
      </c>
      <c r="D10" s="47">
        <v>8443</v>
      </c>
      <c r="E10" s="26">
        <v>120786.37</v>
      </c>
      <c r="F10" s="20">
        <v>43382</v>
      </c>
      <c r="G10" s="20">
        <v>43390</v>
      </c>
      <c r="H10" s="6" t="s">
        <v>404</v>
      </c>
    </row>
    <row r="11" spans="1:12" s="34" customFormat="1" ht="15.75" x14ac:dyDescent="0.25">
      <c r="A11" s="6">
        <v>7</v>
      </c>
      <c r="B11" s="17" t="s">
        <v>399</v>
      </c>
      <c r="C11" s="18" t="s">
        <v>400</v>
      </c>
      <c r="D11" s="47">
        <v>8443</v>
      </c>
      <c r="E11" s="26">
        <f>171000-E10</f>
        <v>50213.630000000005</v>
      </c>
      <c r="F11" s="20">
        <v>43382</v>
      </c>
      <c r="G11" s="20">
        <v>43399</v>
      </c>
      <c r="H11" s="6" t="s">
        <v>407</v>
      </c>
    </row>
    <row r="12" spans="1:12" s="34" customFormat="1" ht="15.75" x14ac:dyDescent="0.25">
      <c r="A12" s="6">
        <v>8</v>
      </c>
      <c r="B12" s="17" t="s">
        <v>296</v>
      </c>
      <c r="C12" s="18" t="s">
        <v>297</v>
      </c>
      <c r="D12" s="47">
        <v>8414</v>
      </c>
      <c r="E12" s="26">
        <v>49.6</v>
      </c>
      <c r="F12" s="20">
        <v>43392</v>
      </c>
      <c r="G12" s="20">
        <v>43397</v>
      </c>
      <c r="H12" s="6"/>
    </row>
    <row r="13" spans="1:12" s="34" customFormat="1" ht="15.75" x14ac:dyDescent="0.25">
      <c r="A13" s="6">
        <v>9</v>
      </c>
      <c r="B13" s="17" t="s">
        <v>296</v>
      </c>
      <c r="C13" s="18" t="s">
        <v>297</v>
      </c>
      <c r="D13" s="47">
        <v>8471</v>
      </c>
      <c r="E13" s="26">
        <v>500</v>
      </c>
      <c r="F13" s="20">
        <v>43396</v>
      </c>
      <c r="G13" s="20">
        <v>43397</v>
      </c>
      <c r="H13" s="6"/>
    </row>
    <row r="14" spans="1:12" s="34" customFormat="1" ht="15.75" x14ac:dyDescent="0.25">
      <c r="A14" s="6">
        <v>10</v>
      </c>
      <c r="B14" s="17" t="s">
        <v>380</v>
      </c>
      <c r="C14" s="18" t="s">
        <v>381</v>
      </c>
      <c r="D14" s="47">
        <v>5721</v>
      </c>
      <c r="E14" s="26">
        <v>125</v>
      </c>
      <c r="F14" s="20">
        <v>43412</v>
      </c>
      <c r="G14" s="20"/>
      <c r="H14" s="6"/>
    </row>
    <row r="15" spans="1:12" s="34" customFormat="1" ht="15.75" x14ac:dyDescent="0.25">
      <c r="A15" s="6">
        <v>11</v>
      </c>
      <c r="B15" s="17" t="s">
        <v>296</v>
      </c>
      <c r="C15" s="18" t="s">
        <v>297</v>
      </c>
      <c r="D15" s="47">
        <v>8539</v>
      </c>
      <c r="E15" s="26">
        <v>183</v>
      </c>
      <c r="F15" s="20">
        <v>43425</v>
      </c>
      <c r="G15" s="20"/>
      <c r="H15" s="6"/>
    </row>
    <row r="16" spans="1:12" s="34" customFormat="1" ht="15.75" x14ac:dyDescent="0.25">
      <c r="A16" s="6">
        <v>12</v>
      </c>
      <c r="B16" s="17" t="s">
        <v>296</v>
      </c>
      <c r="C16" s="18" t="s">
        <v>297</v>
      </c>
      <c r="D16" s="47">
        <v>8544</v>
      </c>
      <c r="E16" s="26">
        <v>109.5</v>
      </c>
      <c r="F16" s="20">
        <v>43425</v>
      </c>
      <c r="G16" s="20"/>
      <c r="H16" s="6"/>
    </row>
    <row r="17" spans="1:12" s="34" customFormat="1" ht="15.75" x14ac:dyDescent="0.25">
      <c r="A17" s="6">
        <v>13</v>
      </c>
      <c r="B17" s="17" t="s">
        <v>296</v>
      </c>
      <c r="C17" s="18" t="s">
        <v>297</v>
      </c>
      <c r="D17" s="47">
        <v>8545</v>
      </c>
      <c r="E17" s="26">
        <v>2085.8000000000002</v>
      </c>
      <c r="F17" s="20">
        <v>43425</v>
      </c>
      <c r="G17" s="20"/>
      <c r="H17" s="6"/>
    </row>
    <row r="18" spans="1:12" s="34" customFormat="1" ht="15.75" x14ac:dyDescent="0.25">
      <c r="A18" s="6">
        <v>14</v>
      </c>
      <c r="B18" s="17" t="s">
        <v>380</v>
      </c>
      <c r="C18" s="18" t="s">
        <v>381</v>
      </c>
      <c r="D18" s="47">
        <v>5747</v>
      </c>
      <c r="E18" s="26">
        <v>1386</v>
      </c>
      <c r="F18" s="20">
        <v>43425</v>
      </c>
      <c r="G18" s="20"/>
      <c r="H18" s="6"/>
    </row>
    <row r="19" spans="1:12" s="34" customFormat="1" ht="15.75" x14ac:dyDescent="0.25">
      <c r="A19" s="302" t="s">
        <v>16</v>
      </c>
      <c r="B19" s="302"/>
      <c r="C19" s="8"/>
      <c r="D19" s="9"/>
      <c r="E19" s="24">
        <f>SUM(E5:E18)-E11</f>
        <v>133163.74999999997</v>
      </c>
      <c r="F19" s="10"/>
      <c r="G19" s="6"/>
      <c r="H19" s="6"/>
    </row>
    <row r="20" spans="1:12" ht="15.75" thickBot="1" x14ac:dyDescent="0.3"/>
    <row r="21" spans="1:12" ht="19.5" thickBot="1" x14ac:dyDescent="0.3">
      <c r="A21" s="299" t="s">
        <v>10</v>
      </c>
      <c r="B21" s="300"/>
      <c r="C21" s="300"/>
      <c r="D21" s="300"/>
      <c r="E21" s="300"/>
      <c r="F21" s="300"/>
      <c r="G21" s="300"/>
      <c r="H21" s="301"/>
      <c r="I21" s="37"/>
      <c r="J21" s="37"/>
      <c r="K21" s="37"/>
      <c r="L21" s="37"/>
    </row>
    <row r="22" spans="1:12" ht="42.75" x14ac:dyDescent="0.25">
      <c r="A22" s="28" t="s">
        <v>2</v>
      </c>
      <c r="B22" s="28" t="s">
        <v>3</v>
      </c>
      <c r="C22" s="29" t="s">
        <v>4</v>
      </c>
      <c r="D22" s="30" t="s">
        <v>0</v>
      </c>
      <c r="E22" s="31" t="s">
        <v>14</v>
      </c>
      <c r="F22" s="28" t="s">
        <v>5</v>
      </c>
      <c r="G22" s="28" t="s">
        <v>6</v>
      </c>
      <c r="H22" s="33" t="s">
        <v>7</v>
      </c>
    </row>
    <row r="23" spans="1:12" s="34" customFormat="1" ht="15.75" x14ac:dyDescent="0.25">
      <c r="A23" s="17">
        <v>1</v>
      </c>
      <c r="B23" s="17" t="s">
        <v>119</v>
      </c>
      <c r="C23" s="22" t="s">
        <v>120</v>
      </c>
      <c r="D23" s="19">
        <v>2018425</v>
      </c>
      <c r="E23" s="26">
        <v>28811.8</v>
      </c>
      <c r="F23" s="20">
        <v>43298</v>
      </c>
      <c r="G23" s="20">
        <v>43318</v>
      </c>
      <c r="H23" s="6"/>
    </row>
    <row r="24" spans="1:12" s="34" customFormat="1" ht="15.75" x14ac:dyDescent="0.25">
      <c r="A24" s="17">
        <v>2</v>
      </c>
      <c r="B24" s="17" t="s">
        <v>125</v>
      </c>
      <c r="C24" s="22" t="s">
        <v>126</v>
      </c>
      <c r="D24" s="19">
        <v>2651</v>
      </c>
      <c r="E24" s="26">
        <v>23545.919999999998</v>
      </c>
      <c r="F24" s="20">
        <v>43305</v>
      </c>
      <c r="G24" s="20">
        <v>43318</v>
      </c>
      <c r="H24" s="6"/>
    </row>
    <row r="25" spans="1:12" s="34" customFormat="1" ht="15.75" x14ac:dyDescent="0.25">
      <c r="A25" s="17">
        <v>3</v>
      </c>
      <c r="B25" s="17" t="s">
        <v>117</v>
      </c>
      <c r="C25" s="22" t="s">
        <v>118</v>
      </c>
      <c r="D25" s="19">
        <v>6735</v>
      </c>
      <c r="E25" s="26">
        <v>23580.37</v>
      </c>
      <c r="F25" s="20">
        <v>43306</v>
      </c>
      <c r="G25" s="20">
        <v>43318</v>
      </c>
      <c r="H25" s="6"/>
    </row>
    <row r="26" spans="1:12" s="34" customFormat="1" ht="15.75" x14ac:dyDescent="0.25">
      <c r="A26" s="17">
        <v>4</v>
      </c>
      <c r="B26" s="17" t="s">
        <v>117</v>
      </c>
      <c r="C26" s="22" t="s">
        <v>118</v>
      </c>
      <c r="D26" s="19">
        <v>6738</v>
      </c>
      <c r="E26" s="26">
        <v>18662.54</v>
      </c>
      <c r="F26" s="20">
        <v>43306</v>
      </c>
      <c r="G26" s="20">
        <v>43318</v>
      </c>
      <c r="H26" s="6"/>
    </row>
    <row r="27" spans="1:12" s="34" customFormat="1" ht="15.75" x14ac:dyDescent="0.25">
      <c r="A27" s="17">
        <v>5</v>
      </c>
      <c r="B27" s="17" t="s">
        <v>127</v>
      </c>
      <c r="C27" s="22" t="s">
        <v>128</v>
      </c>
      <c r="D27" s="50">
        <v>32008</v>
      </c>
      <c r="E27" s="52">
        <v>2688.87</v>
      </c>
      <c r="F27" s="53">
        <v>43308</v>
      </c>
      <c r="G27" s="53">
        <v>43318</v>
      </c>
      <c r="H27" s="54"/>
    </row>
    <row r="28" spans="1:12" s="34" customFormat="1" ht="15.75" x14ac:dyDescent="0.25">
      <c r="A28" s="17">
        <v>6</v>
      </c>
      <c r="B28" s="17" t="s">
        <v>127</v>
      </c>
      <c r="C28" s="22" t="s">
        <v>128</v>
      </c>
      <c r="D28" s="50">
        <v>32217</v>
      </c>
      <c r="E28" s="52">
        <v>776.89</v>
      </c>
      <c r="F28" s="53">
        <v>43325</v>
      </c>
      <c r="G28" s="53">
        <v>43346</v>
      </c>
      <c r="H28" s="54"/>
    </row>
    <row r="29" spans="1:12" s="34" customFormat="1" ht="15.75" x14ac:dyDescent="0.25">
      <c r="A29" s="17">
        <v>7</v>
      </c>
      <c r="B29" s="17" t="s">
        <v>119</v>
      </c>
      <c r="C29" s="22" t="s">
        <v>120</v>
      </c>
      <c r="D29" s="19" t="s">
        <v>357</v>
      </c>
      <c r="E29" s="26">
        <v>28355.86</v>
      </c>
      <c r="F29" s="20">
        <v>43328</v>
      </c>
      <c r="G29" s="20">
        <v>43346</v>
      </c>
      <c r="H29" s="6"/>
    </row>
    <row r="30" spans="1:12" s="34" customFormat="1" ht="15.75" x14ac:dyDescent="0.25">
      <c r="A30" s="17">
        <v>8</v>
      </c>
      <c r="B30" s="17" t="s">
        <v>125</v>
      </c>
      <c r="C30" s="22" t="s">
        <v>126</v>
      </c>
      <c r="D30" s="19">
        <v>2690</v>
      </c>
      <c r="E30" s="26">
        <v>23860.240000000002</v>
      </c>
      <c r="F30" s="20">
        <v>43328</v>
      </c>
      <c r="G30" s="20">
        <v>43349</v>
      </c>
      <c r="H30" s="6"/>
    </row>
    <row r="31" spans="1:12" s="34" customFormat="1" ht="15.75" x14ac:dyDescent="0.25">
      <c r="A31" s="17">
        <v>9</v>
      </c>
      <c r="B31" s="17" t="s">
        <v>117</v>
      </c>
      <c r="C31" s="22" t="s">
        <v>118</v>
      </c>
      <c r="D31" s="19">
        <v>6829</v>
      </c>
      <c r="E31" s="26">
        <v>23580.37</v>
      </c>
      <c r="F31" s="20">
        <v>43328</v>
      </c>
      <c r="G31" s="20">
        <v>43349</v>
      </c>
      <c r="H31" s="6"/>
    </row>
    <row r="32" spans="1:12" s="34" customFormat="1" ht="15.75" x14ac:dyDescent="0.25">
      <c r="A32" s="17">
        <v>10</v>
      </c>
      <c r="B32" s="17" t="s">
        <v>117</v>
      </c>
      <c r="C32" s="22" t="s">
        <v>118</v>
      </c>
      <c r="D32" s="19">
        <v>6830</v>
      </c>
      <c r="E32" s="26">
        <v>18662.54</v>
      </c>
      <c r="F32" s="20">
        <v>43328</v>
      </c>
      <c r="G32" s="20">
        <v>43349</v>
      </c>
      <c r="H32" s="6"/>
    </row>
    <row r="33" spans="1:12" s="34" customFormat="1" ht="15.75" x14ac:dyDescent="0.25">
      <c r="A33" s="17">
        <v>11</v>
      </c>
      <c r="B33" s="17" t="s">
        <v>127</v>
      </c>
      <c r="C33" s="22" t="s">
        <v>128</v>
      </c>
      <c r="D33" s="19">
        <v>32401</v>
      </c>
      <c r="E33" s="26">
        <v>1634.7</v>
      </c>
      <c r="F33" s="20">
        <v>43340</v>
      </c>
      <c r="G33" s="20">
        <v>43346</v>
      </c>
      <c r="H33" s="6"/>
    </row>
    <row r="34" spans="1:12" s="34" customFormat="1" ht="15.75" x14ac:dyDescent="0.25">
      <c r="A34" s="17">
        <v>12</v>
      </c>
      <c r="B34" s="17" t="s">
        <v>125</v>
      </c>
      <c r="C34" s="22" t="s">
        <v>126</v>
      </c>
      <c r="D34" s="19">
        <v>2727</v>
      </c>
      <c r="E34" s="26">
        <v>23109.46</v>
      </c>
      <c r="F34" s="20">
        <v>43362</v>
      </c>
      <c r="G34" s="20">
        <v>43376</v>
      </c>
      <c r="H34" s="6"/>
    </row>
    <row r="35" spans="1:12" s="34" customFormat="1" ht="15.75" x14ac:dyDescent="0.25">
      <c r="A35" s="17">
        <v>13</v>
      </c>
      <c r="B35" s="17" t="s">
        <v>119</v>
      </c>
      <c r="C35" s="22" t="s">
        <v>120</v>
      </c>
      <c r="D35" s="19">
        <v>2018837</v>
      </c>
      <c r="E35" s="26">
        <v>28704.68</v>
      </c>
      <c r="F35" s="20">
        <v>43367</v>
      </c>
      <c r="G35" s="20">
        <v>43376</v>
      </c>
      <c r="H35" s="6"/>
    </row>
    <row r="36" spans="1:12" s="34" customFormat="1" ht="15.75" x14ac:dyDescent="0.25">
      <c r="A36" s="17">
        <v>14</v>
      </c>
      <c r="B36" s="17" t="s">
        <v>127</v>
      </c>
      <c r="C36" s="22" t="s">
        <v>128</v>
      </c>
      <c r="D36" s="19">
        <v>32742</v>
      </c>
      <c r="E36" s="26">
        <v>3230.83</v>
      </c>
      <c r="F36" s="20">
        <v>43369</v>
      </c>
      <c r="G36" s="20">
        <v>43376</v>
      </c>
      <c r="H36" s="6"/>
    </row>
    <row r="37" spans="1:12" s="34" customFormat="1" ht="15.75" x14ac:dyDescent="0.25">
      <c r="A37" s="17">
        <v>15</v>
      </c>
      <c r="B37" s="17" t="s">
        <v>117</v>
      </c>
      <c r="C37" s="22" t="s">
        <v>118</v>
      </c>
      <c r="D37" s="19">
        <v>201800000006922</v>
      </c>
      <c r="E37" s="26">
        <v>23580.37</v>
      </c>
      <c r="F37" s="20">
        <v>43369</v>
      </c>
      <c r="G37" s="20">
        <v>43376</v>
      </c>
      <c r="H37" s="6"/>
    </row>
    <row r="38" spans="1:12" s="34" customFormat="1" ht="15.75" x14ac:dyDescent="0.25">
      <c r="A38" s="17">
        <v>16</v>
      </c>
      <c r="B38" s="17" t="s">
        <v>117</v>
      </c>
      <c r="C38" s="22" t="s">
        <v>118</v>
      </c>
      <c r="D38" s="19">
        <v>201800000006921</v>
      </c>
      <c r="E38" s="26">
        <v>18662.54</v>
      </c>
      <c r="F38" s="20">
        <v>43369</v>
      </c>
      <c r="G38" s="20">
        <v>43376</v>
      </c>
      <c r="H38" s="6"/>
    </row>
    <row r="39" spans="1:12" s="34" customFormat="1" ht="15.75" x14ac:dyDescent="0.25">
      <c r="A39" s="17">
        <v>17</v>
      </c>
      <c r="B39" s="17" t="s">
        <v>125</v>
      </c>
      <c r="C39" s="22" t="s">
        <v>126</v>
      </c>
      <c r="D39" s="19">
        <v>2769</v>
      </c>
      <c r="E39" s="26">
        <v>23499.78</v>
      </c>
      <c r="F39" s="20">
        <v>43395</v>
      </c>
      <c r="G39" s="20">
        <v>43404</v>
      </c>
      <c r="H39" s="6"/>
    </row>
    <row r="40" spans="1:12" s="34" customFormat="1" ht="15.75" x14ac:dyDescent="0.25">
      <c r="A40" s="17">
        <v>18</v>
      </c>
      <c r="B40" s="17" t="s">
        <v>119</v>
      </c>
      <c r="C40" s="22" t="s">
        <v>120</v>
      </c>
      <c r="D40" s="19">
        <v>2018976</v>
      </c>
      <c r="E40" s="26">
        <v>28967.09</v>
      </c>
      <c r="F40" s="20">
        <v>43396</v>
      </c>
      <c r="G40" s="20">
        <v>43404</v>
      </c>
      <c r="H40" s="6"/>
    </row>
    <row r="41" spans="1:12" s="34" customFormat="1" ht="15.75" x14ac:dyDescent="0.25">
      <c r="A41" s="17">
        <v>19</v>
      </c>
      <c r="B41" s="17" t="s">
        <v>117</v>
      </c>
      <c r="C41" s="22" t="s">
        <v>118</v>
      </c>
      <c r="D41" s="19">
        <v>201800000007011</v>
      </c>
      <c r="E41" s="26">
        <v>23580.37</v>
      </c>
      <c r="F41" s="20">
        <v>43396</v>
      </c>
      <c r="G41" s="20">
        <v>43404</v>
      </c>
      <c r="H41" s="6"/>
    </row>
    <row r="42" spans="1:12" s="34" customFormat="1" ht="15.75" x14ac:dyDescent="0.25">
      <c r="A42" s="17">
        <v>20</v>
      </c>
      <c r="B42" s="17" t="s">
        <v>117</v>
      </c>
      <c r="C42" s="22" t="s">
        <v>118</v>
      </c>
      <c r="D42" s="19">
        <v>201800000007012</v>
      </c>
      <c r="E42" s="26">
        <v>18662.54</v>
      </c>
      <c r="F42" s="20">
        <v>43396</v>
      </c>
      <c r="G42" s="20">
        <v>43404</v>
      </c>
      <c r="H42" s="6"/>
    </row>
    <row r="43" spans="1:12" s="34" customFormat="1" ht="15.75" x14ac:dyDescent="0.25">
      <c r="A43" s="17">
        <v>21</v>
      </c>
      <c r="B43" s="17" t="s">
        <v>127</v>
      </c>
      <c r="C43" s="22" t="s">
        <v>128</v>
      </c>
      <c r="D43" s="19">
        <v>33119</v>
      </c>
      <c r="E43" s="26">
        <v>2754.79</v>
      </c>
      <c r="F43" s="20">
        <v>43402</v>
      </c>
      <c r="G43" s="20">
        <v>43405</v>
      </c>
      <c r="H43" s="6"/>
    </row>
    <row r="44" spans="1:12" s="34" customFormat="1" ht="15.75" x14ac:dyDescent="0.25">
      <c r="A44" s="17">
        <v>22</v>
      </c>
      <c r="B44" s="17" t="s">
        <v>119</v>
      </c>
      <c r="C44" s="22" t="s">
        <v>120</v>
      </c>
      <c r="D44" s="19">
        <v>20181196</v>
      </c>
      <c r="E44" s="26">
        <v>28839.23</v>
      </c>
      <c r="F44" s="20">
        <v>43426</v>
      </c>
      <c r="G44" s="20"/>
      <c r="H44" s="6"/>
    </row>
    <row r="45" spans="1:12" s="34" customFormat="1" ht="15.75" x14ac:dyDescent="0.25">
      <c r="A45" s="17">
        <v>23</v>
      </c>
      <c r="B45" s="17" t="s">
        <v>125</v>
      </c>
      <c r="C45" s="22" t="s">
        <v>126</v>
      </c>
      <c r="D45" s="19">
        <v>2808</v>
      </c>
      <c r="E45" s="26">
        <v>23685.08</v>
      </c>
      <c r="F45" s="20">
        <v>43426</v>
      </c>
      <c r="G45" s="20"/>
      <c r="H45" s="6"/>
    </row>
    <row r="46" spans="1:12" s="34" customFormat="1" ht="15.75" x14ac:dyDescent="0.25">
      <c r="A46" s="303" t="s">
        <v>16</v>
      </c>
      <c r="B46" s="304"/>
      <c r="C46" s="8"/>
      <c r="D46" s="9"/>
      <c r="E46" s="24">
        <f>SUM(E23:E45)</f>
        <v>441436.86</v>
      </c>
      <c r="F46" s="10"/>
      <c r="G46" s="6"/>
      <c r="H46" s="48"/>
      <c r="I46" s="49" t="s">
        <v>21</v>
      </c>
    </row>
    <row r="47" spans="1:12" ht="15.75" thickBot="1" x14ac:dyDescent="0.3">
      <c r="A47" s="39"/>
      <c r="D47" s="12"/>
      <c r="E47" s="27"/>
      <c r="F47" s="40"/>
      <c r="G47" s="40"/>
    </row>
    <row r="48" spans="1:12" ht="19.5" thickBot="1" x14ac:dyDescent="0.3">
      <c r="A48" s="299" t="s">
        <v>12</v>
      </c>
      <c r="B48" s="300"/>
      <c r="C48" s="300"/>
      <c r="D48" s="300"/>
      <c r="E48" s="300"/>
      <c r="F48" s="300"/>
      <c r="G48" s="300"/>
      <c r="H48" s="301"/>
      <c r="I48" s="37"/>
      <c r="J48" s="37"/>
      <c r="K48" s="37"/>
      <c r="L48" s="37"/>
    </row>
    <row r="49" spans="1:8" ht="42.75" x14ac:dyDescent="0.25">
      <c r="A49" s="28" t="s">
        <v>2</v>
      </c>
      <c r="B49" s="28" t="s">
        <v>3</v>
      </c>
      <c r="C49" s="29" t="s">
        <v>4</v>
      </c>
      <c r="D49" s="30" t="s">
        <v>0</v>
      </c>
      <c r="E49" s="31" t="s">
        <v>14</v>
      </c>
      <c r="F49" s="28" t="s">
        <v>5</v>
      </c>
      <c r="G49" s="28" t="s">
        <v>6</v>
      </c>
      <c r="H49" s="28" t="s">
        <v>7</v>
      </c>
    </row>
    <row r="50" spans="1:8" s="34" customFormat="1" ht="15.75" x14ac:dyDescent="0.25">
      <c r="A50" s="16">
        <v>1</v>
      </c>
      <c r="B50" s="17" t="s">
        <v>28</v>
      </c>
      <c r="C50" s="18" t="s">
        <v>29</v>
      </c>
      <c r="D50" s="35">
        <v>1807000512609</v>
      </c>
      <c r="E50" s="52">
        <v>67.150000000000006</v>
      </c>
      <c r="F50" s="53">
        <v>43283</v>
      </c>
      <c r="G50" s="20">
        <v>43315</v>
      </c>
      <c r="H50" s="6"/>
    </row>
    <row r="51" spans="1:8" s="34" customFormat="1" ht="15.75" x14ac:dyDescent="0.25">
      <c r="A51" s="16">
        <v>2</v>
      </c>
      <c r="B51" s="17" t="s">
        <v>17</v>
      </c>
      <c r="C51" s="18" t="s">
        <v>27</v>
      </c>
      <c r="D51" s="19">
        <v>829930</v>
      </c>
      <c r="E51" s="26">
        <v>396.48</v>
      </c>
      <c r="F51" s="20">
        <v>43287</v>
      </c>
      <c r="G51" s="20">
        <v>43313</v>
      </c>
      <c r="H51" s="6"/>
    </row>
    <row r="52" spans="1:8" s="34" customFormat="1" ht="15.75" x14ac:dyDescent="0.25">
      <c r="A52" s="16">
        <v>3</v>
      </c>
      <c r="B52" s="17" t="s">
        <v>100</v>
      </c>
      <c r="C52" s="22" t="s">
        <v>101</v>
      </c>
      <c r="D52" s="19">
        <v>63626093</v>
      </c>
      <c r="E52" s="26">
        <v>16134.21</v>
      </c>
      <c r="F52" s="20">
        <v>43293</v>
      </c>
      <c r="G52" s="20">
        <v>43325</v>
      </c>
      <c r="H52" s="6"/>
    </row>
    <row r="53" spans="1:8" s="34" customFormat="1" ht="15.75" x14ac:dyDescent="0.25">
      <c r="A53" s="16">
        <v>4</v>
      </c>
      <c r="B53" s="17" t="s">
        <v>17</v>
      </c>
      <c r="C53" s="18" t="s">
        <v>27</v>
      </c>
      <c r="D53" s="19">
        <v>833927</v>
      </c>
      <c r="E53" s="26">
        <v>594.72</v>
      </c>
      <c r="F53" s="20">
        <v>43314</v>
      </c>
      <c r="G53" s="20">
        <v>43342</v>
      </c>
      <c r="H53" s="6"/>
    </row>
    <row r="54" spans="1:8" s="34" customFormat="1" ht="15.75" x14ac:dyDescent="0.25">
      <c r="A54" s="16">
        <v>5</v>
      </c>
      <c r="B54" s="17" t="s">
        <v>18</v>
      </c>
      <c r="C54" s="18" t="s">
        <v>19</v>
      </c>
      <c r="D54" s="19">
        <v>1331274</v>
      </c>
      <c r="E54" s="52">
        <v>2376.34</v>
      </c>
      <c r="F54" s="53">
        <v>43314</v>
      </c>
      <c r="G54" s="20">
        <v>43322</v>
      </c>
      <c r="H54" s="6"/>
    </row>
    <row r="55" spans="1:8" s="34" customFormat="1" ht="15.75" x14ac:dyDescent="0.25">
      <c r="A55" s="16">
        <v>6</v>
      </c>
      <c r="B55" s="17" t="s">
        <v>28</v>
      </c>
      <c r="C55" s="18" t="s">
        <v>29</v>
      </c>
      <c r="D55" s="35">
        <v>1808000504630</v>
      </c>
      <c r="E55" s="52">
        <v>264.64999999999998</v>
      </c>
      <c r="F55" s="53">
        <v>43315</v>
      </c>
      <c r="G55" s="20">
        <v>43315</v>
      </c>
      <c r="H55" s="6"/>
    </row>
    <row r="56" spans="1:8" s="34" customFormat="1" ht="15.75" x14ac:dyDescent="0.25">
      <c r="A56" s="16">
        <v>7</v>
      </c>
      <c r="B56" s="17" t="s">
        <v>28</v>
      </c>
      <c r="C56" s="18" t="s">
        <v>29</v>
      </c>
      <c r="D56" s="35">
        <v>1808000503998</v>
      </c>
      <c r="E56" s="52">
        <v>67.150000000000006</v>
      </c>
      <c r="F56" s="53">
        <v>43318</v>
      </c>
      <c r="G56" s="20">
        <v>43347</v>
      </c>
      <c r="H56" s="6"/>
    </row>
    <row r="57" spans="1:8" s="34" customFormat="1" ht="15.75" x14ac:dyDescent="0.25">
      <c r="A57" s="16">
        <v>8</v>
      </c>
      <c r="B57" s="17" t="s">
        <v>28</v>
      </c>
      <c r="C57" s="18" t="s">
        <v>29</v>
      </c>
      <c r="D57" s="35">
        <v>1808000505559</v>
      </c>
      <c r="E57" s="52">
        <v>256.23</v>
      </c>
      <c r="F57" s="53">
        <v>43319</v>
      </c>
      <c r="G57" s="20">
        <v>43328</v>
      </c>
      <c r="H57" s="6"/>
    </row>
    <row r="58" spans="1:8" s="34" customFormat="1" ht="15.75" x14ac:dyDescent="0.25">
      <c r="A58" s="16">
        <v>9</v>
      </c>
      <c r="B58" s="17" t="s">
        <v>28</v>
      </c>
      <c r="C58" s="18" t="s">
        <v>29</v>
      </c>
      <c r="D58" s="35">
        <v>1808000505560</v>
      </c>
      <c r="E58" s="52">
        <v>311.89</v>
      </c>
      <c r="F58" s="53">
        <v>43319</v>
      </c>
      <c r="G58" s="20">
        <v>43328</v>
      </c>
      <c r="H58" s="6"/>
    </row>
    <row r="59" spans="1:8" s="34" customFormat="1" ht="15.75" x14ac:dyDescent="0.25">
      <c r="A59" s="16">
        <v>10</v>
      </c>
      <c r="B59" s="17" t="s">
        <v>28</v>
      </c>
      <c r="C59" s="18" t="s">
        <v>29</v>
      </c>
      <c r="D59" s="35">
        <v>1808000505561</v>
      </c>
      <c r="E59" s="52">
        <v>301.60000000000002</v>
      </c>
      <c r="F59" s="53">
        <v>43320</v>
      </c>
      <c r="G59" s="20">
        <v>43328</v>
      </c>
      <c r="H59" s="6"/>
    </row>
    <row r="60" spans="1:8" s="34" customFormat="1" ht="15.75" x14ac:dyDescent="0.25">
      <c r="A60" s="16">
        <v>11</v>
      </c>
      <c r="B60" s="17" t="s">
        <v>189</v>
      </c>
      <c r="C60" s="22" t="s">
        <v>190</v>
      </c>
      <c r="D60" s="19">
        <v>657557</v>
      </c>
      <c r="E60" s="26">
        <v>21</v>
      </c>
      <c r="F60" s="20">
        <v>43326</v>
      </c>
      <c r="G60" s="20">
        <v>43328</v>
      </c>
      <c r="H60" s="6"/>
    </row>
    <row r="61" spans="1:8" s="34" customFormat="1" ht="15.75" x14ac:dyDescent="0.25">
      <c r="A61" s="16">
        <v>12</v>
      </c>
      <c r="B61" s="17" t="s">
        <v>100</v>
      </c>
      <c r="C61" s="22" t="s">
        <v>101</v>
      </c>
      <c r="D61" s="19">
        <v>65152245</v>
      </c>
      <c r="E61" s="26">
        <v>15831.59</v>
      </c>
      <c r="F61" s="20">
        <v>43327</v>
      </c>
      <c r="G61" s="20">
        <v>43356</v>
      </c>
      <c r="H61" s="6"/>
    </row>
    <row r="62" spans="1:8" s="34" customFormat="1" ht="15.75" x14ac:dyDescent="0.25">
      <c r="A62" s="16">
        <v>13</v>
      </c>
      <c r="B62" s="17" t="s">
        <v>296</v>
      </c>
      <c r="C62" s="18" t="s">
        <v>297</v>
      </c>
      <c r="D62" s="71">
        <v>2018679</v>
      </c>
      <c r="E62" s="26">
        <v>205</v>
      </c>
      <c r="F62" s="20">
        <v>43342</v>
      </c>
      <c r="G62" s="20">
        <v>43349</v>
      </c>
      <c r="H62" s="6"/>
    </row>
    <row r="63" spans="1:8" s="34" customFormat="1" ht="15.75" x14ac:dyDescent="0.25">
      <c r="A63" s="16">
        <v>14</v>
      </c>
      <c r="B63" s="17" t="s">
        <v>296</v>
      </c>
      <c r="C63" s="18" t="s">
        <v>297</v>
      </c>
      <c r="D63" s="71" t="s">
        <v>362</v>
      </c>
      <c r="E63" s="26">
        <v>57.5</v>
      </c>
      <c r="F63" s="20">
        <v>43342</v>
      </c>
      <c r="G63" s="20">
        <v>43349</v>
      </c>
      <c r="H63" s="6"/>
    </row>
    <row r="64" spans="1:8" s="34" customFormat="1" ht="15.75" x14ac:dyDescent="0.25">
      <c r="A64" s="16">
        <v>15</v>
      </c>
      <c r="B64" s="17" t="s">
        <v>17</v>
      </c>
      <c r="C64" s="18" t="s">
        <v>27</v>
      </c>
      <c r="D64" s="71" t="s">
        <v>363</v>
      </c>
      <c r="E64" s="26">
        <v>859.04</v>
      </c>
      <c r="F64" s="20">
        <v>43346</v>
      </c>
      <c r="G64" s="20">
        <v>43375</v>
      </c>
      <c r="H64" s="6"/>
    </row>
    <row r="65" spans="1:8" s="34" customFormat="1" ht="15.75" x14ac:dyDescent="0.25">
      <c r="A65" s="16">
        <v>16</v>
      </c>
      <c r="B65" s="17" t="s">
        <v>28</v>
      </c>
      <c r="C65" s="18" t="s">
        <v>29</v>
      </c>
      <c r="D65" s="71" t="s">
        <v>365</v>
      </c>
      <c r="E65" s="26">
        <v>67.150000000000006</v>
      </c>
      <c r="F65" s="20">
        <v>43346</v>
      </c>
      <c r="G65" s="20">
        <v>43377</v>
      </c>
      <c r="H65" s="6"/>
    </row>
    <row r="66" spans="1:8" s="34" customFormat="1" ht="15.75" x14ac:dyDescent="0.25">
      <c r="A66" s="16">
        <v>17</v>
      </c>
      <c r="B66" s="17" t="s">
        <v>28</v>
      </c>
      <c r="C66" s="18" t="s">
        <v>29</v>
      </c>
      <c r="D66" s="71" t="s">
        <v>366</v>
      </c>
      <c r="E66" s="26">
        <v>268.72000000000003</v>
      </c>
      <c r="F66" s="20">
        <v>43346</v>
      </c>
      <c r="G66" s="20">
        <v>43347</v>
      </c>
      <c r="H66" s="6"/>
    </row>
    <row r="67" spans="1:8" s="34" customFormat="1" ht="15.75" x14ac:dyDescent="0.25">
      <c r="A67" s="16">
        <v>18</v>
      </c>
      <c r="B67" s="17" t="s">
        <v>28</v>
      </c>
      <c r="C67" s="18" t="s">
        <v>29</v>
      </c>
      <c r="D67" s="71" t="s">
        <v>367</v>
      </c>
      <c r="E67" s="26">
        <v>262.86</v>
      </c>
      <c r="F67" s="20">
        <v>43346</v>
      </c>
      <c r="G67" s="20">
        <v>43347</v>
      </c>
      <c r="H67" s="6"/>
    </row>
    <row r="68" spans="1:8" s="34" customFormat="1" ht="15.75" x14ac:dyDescent="0.25">
      <c r="A68" s="16">
        <v>19</v>
      </c>
      <c r="B68" s="17" t="s">
        <v>28</v>
      </c>
      <c r="C68" s="18" t="s">
        <v>29</v>
      </c>
      <c r="D68" s="71" t="s">
        <v>368</v>
      </c>
      <c r="E68" s="26">
        <v>250.62</v>
      </c>
      <c r="F68" s="20">
        <v>43346</v>
      </c>
      <c r="G68" s="20">
        <v>43347</v>
      </c>
      <c r="H68" s="6"/>
    </row>
    <row r="69" spans="1:8" s="34" customFormat="1" ht="15.75" x14ac:dyDescent="0.25">
      <c r="A69" s="16">
        <v>20</v>
      </c>
      <c r="B69" s="17" t="s">
        <v>28</v>
      </c>
      <c r="C69" s="18" t="s">
        <v>29</v>
      </c>
      <c r="D69" s="71" t="s">
        <v>369</v>
      </c>
      <c r="E69" s="26">
        <v>248.07</v>
      </c>
      <c r="F69" s="20">
        <v>43346</v>
      </c>
      <c r="G69" s="20">
        <v>43347</v>
      </c>
      <c r="H69" s="6"/>
    </row>
    <row r="70" spans="1:8" s="34" customFormat="1" ht="15.75" x14ac:dyDescent="0.25">
      <c r="A70" s="16">
        <v>21</v>
      </c>
      <c r="B70" s="57" t="s">
        <v>18</v>
      </c>
      <c r="C70" s="18" t="s">
        <v>19</v>
      </c>
      <c r="D70" s="71" t="s">
        <v>371</v>
      </c>
      <c r="E70" s="26">
        <v>2811.26</v>
      </c>
      <c r="F70" s="20">
        <v>43347</v>
      </c>
      <c r="G70" s="20">
        <v>43349</v>
      </c>
      <c r="H70" s="6"/>
    </row>
    <row r="71" spans="1:8" s="34" customFormat="1" ht="15.75" x14ac:dyDescent="0.25">
      <c r="A71" s="16">
        <v>22</v>
      </c>
      <c r="B71" s="17" t="s">
        <v>100</v>
      </c>
      <c r="C71" s="22" t="s">
        <v>101</v>
      </c>
      <c r="D71" s="71" t="s">
        <v>376</v>
      </c>
      <c r="E71" s="26">
        <v>19325.599999999999</v>
      </c>
      <c r="F71" s="20">
        <v>43356</v>
      </c>
      <c r="G71" s="20">
        <v>43384</v>
      </c>
      <c r="H71" s="6"/>
    </row>
    <row r="72" spans="1:8" s="34" customFormat="1" ht="15.75" x14ac:dyDescent="0.25">
      <c r="A72" s="16">
        <v>23</v>
      </c>
      <c r="B72" s="57" t="s">
        <v>189</v>
      </c>
      <c r="C72" s="18" t="s">
        <v>190</v>
      </c>
      <c r="D72" s="71" t="s">
        <v>374</v>
      </c>
      <c r="E72" s="26">
        <v>40.65</v>
      </c>
      <c r="F72" s="20">
        <v>43357</v>
      </c>
      <c r="G72" s="20">
        <v>43357</v>
      </c>
      <c r="H72" s="6"/>
    </row>
    <row r="73" spans="1:8" s="34" customFormat="1" ht="15.75" x14ac:dyDescent="0.25">
      <c r="A73" s="16">
        <v>24</v>
      </c>
      <c r="B73" s="17" t="s">
        <v>305</v>
      </c>
      <c r="C73" s="18" t="s">
        <v>306</v>
      </c>
      <c r="D73" s="71" t="s">
        <v>375</v>
      </c>
      <c r="E73" s="26">
        <v>234.99</v>
      </c>
      <c r="F73" s="20">
        <v>43362</v>
      </c>
      <c r="G73" s="20">
        <v>43362</v>
      </c>
      <c r="H73" s="6"/>
    </row>
    <row r="74" spans="1:8" s="34" customFormat="1" ht="15.75" x14ac:dyDescent="0.25">
      <c r="A74" s="16">
        <v>25</v>
      </c>
      <c r="B74" s="57" t="s">
        <v>380</v>
      </c>
      <c r="C74" s="18" t="s">
        <v>381</v>
      </c>
      <c r="D74" s="71" t="s">
        <v>382</v>
      </c>
      <c r="E74" s="26">
        <v>2880</v>
      </c>
      <c r="F74" s="20">
        <v>43369</v>
      </c>
      <c r="G74" s="20">
        <v>43376</v>
      </c>
      <c r="H74" s="6"/>
    </row>
    <row r="75" spans="1:8" s="34" customFormat="1" ht="15.75" x14ac:dyDescent="0.25">
      <c r="A75" s="16">
        <v>26</v>
      </c>
      <c r="B75" s="57" t="s">
        <v>18</v>
      </c>
      <c r="C75" s="18" t="s">
        <v>19</v>
      </c>
      <c r="D75" s="71" t="s">
        <v>384</v>
      </c>
      <c r="E75" s="26">
        <v>2986.14</v>
      </c>
      <c r="F75" s="20">
        <v>43374</v>
      </c>
      <c r="G75" s="20">
        <v>43382</v>
      </c>
      <c r="H75" s="6"/>
    </row>
    <row r="76" spans="1:8" s="34" customFormat="1" ht="15.75" x14ac:dyDescent="0.25">
      <c r="A76" s="16">
        <v>27</v>
      </c>
      <c r="B76" s="17" t="s">
        <v>28</v>
      </c>
      <c r="C76" s="18" t="s">
        <v>29</v>
      </c>
      <c r="D76" s="71" t="s">
        <v>387</v>
      </c>
      <c r="E76" s="26">
        <v>270.25</v>
      </c>
      <c r="F76" s="20">
        <v>43375</v>
      </c>
      <c r="G76" s="20">
        <v>43377</v>
      </c>
      <c r="H76" s="6"/>
    </row>
    <row r="77" spans="1:8" s="34" customFormat="1" ht="15.75" x14ac:dyDescent="0.25">
      <c r="A77" s="16">
        <v>28</v>
      </c>
      <c r="B77" s="17" t="s">
        <v>28</v>
      </c>
      <c r="C77" s="18" t="s">
        <v>29</v>
      </c>
      <c r="D77" s="71" t="s">
        <v>388</v>
      </c>
      <c r="E77" s="26">
        <v>254.14</v>
      </c>
      <c r="F77" s="20">
        <v>43375</v>
      </c>
      <c r="G77" s="20">
        <v>43377</v>
      </c>
      <c r="H77" s="6"/>
    </row>
    <row r="78" spans="1:8" s="34" customFormat="1" ht="15.75" x14ac:dyDescent="0.25">
      <c r="A78" s="16">
        <v>29</v>
      </c>
      <c r="B78" s="17" t="s">
        <v>28</v>
      </c>
      <c r="C78" s="18" t="s">
        <v>29</v>
      </c>
      <c r="D78" s="71" t="s">
        <v>389</v>
      </c>
      <c r="E78" s="26">
        <v>256.82</v>
      </c>
      <c r="F78" s="20">
        <v>43375</v>
      </c>
      <c r="G78" s="20">
        <v>43377</v>
      </c>
      <c r="H78" s="6"/>
    </row>
    <row r="79" spans="1:8" s="34" customFormat="1" ht="15.75" x14ac:dyDescent="0.25">
      <c r="A79" s="16">
        <v>30</v>
      </c>
      <c r="B79" s="17" t="s">
        <v>28</v>
      </c>
      <c r="C79" s="18" t="s">
        <v>29</v>
      </c>
      <c r="D79" s="71" t="s">
        <v>390</v>
      </c>
      <c r="E79" s="26">
        <v>214.94</v>
      </c>
      <c r="F79" s="20">
        <v>43375</v>
      </c>
      <c r="G79" s="20">
        <v>43377</v>
      </c>
      <c r="H79" s="6"/>
    </row>
    <row r="80" spans="1:8" s="34" customFormat="1" ht="15.75" x14ac:dyDescent="0.25">
      <c r="A80" s="16">
        <v>31</v>
      </c>
      <c r="B80" s="17" t="s">
        <v>28</v>
      </c>
      <c r="C80" s="18" t="s">
        <v>29</v>
      </c>
      <c r="D80" s="71" t="s">
        <v>391</v>
      </c>
      <c r="E80" s="26">
        <v>67.150000000000006</v>
      </c>
      <c r="F80" s="20">
        <v>43375</v>
      </c>
      <c r="G80" s="20">
        <v>43405</v>
      </c>
      <c r="H80" s="6" t="s">
        <v>392</v>
      </c>
    </row>
    <row r="81" spans="1:8" s="34" customFormat="1" ht="15.75" x14ac:dyDescent="0.25">
      <c r="A81" s="16">
        <v>32</v>
      </c>
      <c r="B81" s="17" t="s">
        <v>17</v>
      </c>
      <c r="C81" s="18" t="s">
        <v>27</v>
      </c>
      <c r="D81" s="71" t="s">
        <v>393</v>
      </c>
      <c r="E81" s="26">
        <v>429.52</v>
      </c>
      <c r="F81" s="20">
        <v>43377</v>
      </c>
      <c r="G81" s="20">
        <v>43405</v>
      </c>
      <c r="H81" s="6" t="s">
        <v>394</v>
      </c>
    </row>
    <row r="82" spans="1:8" s="34" customFormat="1" ht="15.75" x14ac:dyDescent="0.25">
      <c r="A82" s="16">
        <v>33</v>
      </c>
      <c r="B82" s="17" t="s">
        <v>296</v>
      </c>
      <c r="C82" s="18" t="s">
        <v>297</v>
      </c>
      <c r="D82" s="71" t="s">
        <v>397</v>
      </c>
      <c r="E82" s="26">
        <v>312.5</v>
      </c>
      <c r="F82" s="20">
        <v>43377</v>
      </c>
      <c r="G82" s="20">
        <v>43390</v>
      </c>
      <c r="H82" s="6"/>
    </row>
    <row r="83" spans="1:8" s="34" customFormat="1" ht="15.75" x14ac:dyDescent="0.25">
      <c r="A83" s="16">
        <v>34</v>
      </c>
      <c r="B83" s="17" t="s">
        <v>100</v>
      </c>
      <c r="C83" s="22" t="s">
        <v>101</v>
      </c>
      <c r="D83" s="71" t="s">
        <v>401</v>
      </c>
      <c r="E83" s="26">
        <v>16724.060000000001</v>
      </c>
      <c r="F83" s="20">
        <v>43392</v>
      </c>
      <c r="G83" s="20">
        <v>43417</v>
      </c>
      <c r="H83" s="6" t="s">
        <v>402</v>
      </c>
    </row>
    <row r="84" spans="1:8" s="34" customFormat="1" ht="15.75" x14ac:dyDescent="0.25">
      <c r="A84" s="16">
        <v>35</v>
      </c>
      <c r="B84" s="57" t="s">
        <v>189</v>
      </c>
      <c r="C84" s="18" t="s">
        <v>190</v>
      </c>
      <c r="D84" s="71" t="s">
        <v>408</v>
      </c>
      <c r="E84" s="26">
        <v>17.649999999999999</v>
      </c>
      <c r="F84" s="20">
        <v>43402</v>
      </c>
      <c r="G84" s="20">
        <v>43402</v>
      </c>
      <c r="H84" s="6"/>
    </row>
    <row r="85" spans="1:8" s="34" customFormat="1" ht="15.75" x14ac:dyDescent="0.25">
      <c r="A85" s="16">
        <v>36</v>
      </c>
      <c r="B85" s="17" t="s">
        <v>17</v>
      </c>
      <c r="C85" s="18" t="s">
        <v>27</v>
      </c>
      <c r="D85" s="71" t="s">
        <v>412</v>
      </c>
      <c r="E85" s="26">
        <v>1057.28</v>
      </c>
      <c r="F85" s="20">
        <v>43405</v>
      </c>
      <c r="G85" s="20"/>
      <c r="H85" s="6" t="s">
        <v>413</v>
      </c>
    </row>
    <row r="86" spans="1:8" s="34" customFormat="1" ht="15.75" x14ac:dyDescent="0.25">
      <c r="A86" s="16">
        <v>37</v>
      </c>
      <c r="B86" s="57" t="s">
        <v>18</v>
      </c>
      <c r="C86" s="18" t="s">
        <v>19</v>
      </c>
      <c r="D86" s="71" t="s">
        <v>419</v>
      </c>
      <c r="E86" s="26">
        <v>8586.94</v>
      </c>
      <c r="F86" s="20">
        <v>43409</v>
      </c>
      <c r="G86" s="20">
        <v>43409</v>
      </c>
      <c r="H86" s="6" t="s">
        <v>420</v>
      </c>
    </row>
    <row r="87" spans="1:8" s="34" customFormat="1" ht="15.75" x14ac:dyDescent="0.25">
      <c r="A87" s="16">
        <v>38</v>
      </c>
      <c r="B87" s="17" t="s">
        <v>28</v>
      </c>
      <c r="C87" s="18" t="s">
        <v>29</v>
      </c>
      <c r="D87" s="71" t="s">
        <v>421</v>
      </c>
      <c r="E87" s="26">
        <v>67.150000000000006</v>
      </c>
      <c r="F87" s="20">
        <v>43411</v>
      </c>
      <c r="G87" s="20"/>
      <c r="H87" s="6" t="s">
        <v>427</v>
      </c>
    </row>
    <row r="88" spans="1:8" s="34" customFormat="1" ht="15.75" x14ac:dyDescent="0.25">
      <c r="A88" s="16">
        <v>39</v>
      </c>
      <c r="B88" s="17" t="s">
        <v>28</v>
      </c>
      <c r="C88" s="18" t="s">
        <v>29</v>
      </c>
      <c r="D88" s="71" t="s">
        <v>422</v>
      </c>
      <c r="E88" s="26">
        <v>243.73</v>
      </c>
      <c r="F88" s="20">
        <v>43411</v>
      </c>
      <c r="G88" s="20">
        <v>43423</v>
      </c>
      <c r="H88" s="6" t="s">
        <v>426</v>
      </c>
    </row>
    <row r="89" spans="1:8" s="34" customFormat="1" ht="15.75" x14ac:dyDescent="0.25">
      <c r="A89" s="16">
        <v>40</v>
      </c>
      <c r="B89" s="17" t="s">
        <v>28</v>
      </c>
      <c r="C89" s="18" t="s">
        <v>29</v>
      </c>
      <c r="D89" s="71" t="s">
        <v>423</v>
      </c>
      <c r="E89" s="26">
        <v>232.82</v>
      </c>
      <c r="F89" s="20">
        <v>43411</v>
      </c>
      <c r="G89" s="20">
        <v>43423</v>
      </c>
      <c r="H89" s="6" t="s">
        <v>426</v>
      </c>
    </row>
    <row r="90" spans="1:8" s="34" customFormat="1" ht="15.75" x14ac:dyDescent="0.25">
      <c r="A90" s="16">
        <v>41</v>
      </c>
      <c r="B90" s="17" t="s">
        <v>28</v>
      </c>
      <c r="C90" s="18" t="s">
        <v>29</v>
      </c>
      <c r="D90" s="71" t="s">
        <v>424</v>
      </c>
      <c r="E90" s="26">
        <v>252.19</v>
      </c>
      <c r="F90" s="20">
        <v>43411</v>
      </c>
      <c r="G90" s="20">
        <v>43423</v>
      </c>
      <c r="H90" s="6" t="s">
        <v>426</v>
      </c>
    </row>
    <row r="91" spans="1:8" s="34" customFormat="1" ht="15.75" x14ac:dyDescent="0.25">
      <c r="A91" s="16">
        <v>42</v>
      </c>
      <c r="B91" s="17" t="s">
        <v>28</v>
      </c>
      <c r="C91" s="18" t="s">
        <v>29</v>
      </c>
      <c r="D91" s="71" t="s">
        <v>425</v>
      </c>
      <c r="E91" s="26">
        <v>254.03</v>
      </c>
      <c r="F91" s="20">
        <v>43411</v>
      </c>
      <c r="G91" s="20">
        <v>43423</v>
      </c>
      <c r="H91" s="6" t="s">
        <v>426</v>
      </c>
    </row>
    <row r="92" spans="1:8" s="34" customFormat="1" ht="15.75" x14ac:dyDescent="0.25">
      <c r="A92" s="16">
        <v>43</v>
      </c>
      <c r="B92" s="57" t="s">
        <v>380</v>
      </c>
      <c r="C92" s="18" t="s">
        <v>381</v>
      </c>
      <c r="D92" s="71" t="s">
        <v>428</v>
      </c>
      <c r="E92" s="26">
        <v>575</v>
      </c>
      <c r="F92" s="20">
        <v>43412</v>
      </c>
      <c r="G92" s="20"/>
      <c r="H92" s="6"/>
    </row>
    <row r="93" spans="1:8" s="34" customFormat="1" ht="15.75" x14ac:dyDescent="0.25">
      <c r="A93" s="16">
        <v>44</v>
      </c>
      <c r="B93" s="57" t="s">
        <v>189</v>
      </c>
      <c r="C93" s="18" t="s">
        <v>190</v>
      </c>
      <c r="D93" s="71" t="s">
        <v>429</v>
      </c>
      <c r="E93" s="26">
        <v>72.239999999999995</v>
      </c>
      <c r="F93" s="20">
        <v>43424</v>
      </c>
      <c r="G93" s="20"/>
      <c r="H93" s="6" t="s">
        <v>430</v>
      </c>
    </row>
    <row r="94" spans="1:8" s="34" customFormat="1" ht="15.75" x14ac:dyDescent="0.25">
      <c r="A94" s="16">
        <v>45</v>
      </c>
      <c r="B94" s="17" t="s">
        <v>100</v>
      </c>
      <c r="C94" s="22" t="s">
        <v>101</v>
      </c>
      <c r="D94" s="71" t="s">
        <v>431</v>
      </c>
      <c r="E94" s="26">
        <v>17539.05</v>
      </c>
      <c r="F94" s="20">
        <v>43426</v>
      </c>
      <c r="G94" s="20"/>
      <c r="H94" s="6" t="s">
        <v>432</v>
      </c>
    </row>
    <row r="95" spans="1:8" s="34" customFormat="1" ht="15.75" x14ac:dyDescent="0.25">
      <c r="A95" s="16">
        <v>46</v>
      </c>
      <c r="B95" s="17" t="s">
        <v>131</v>
      </c>
      <c r="C95" s="22" t="s">
        <v>132</v>
      </c>
      <c r="D95" s="71" t="s">
        <v>433</v>
      </c>
      <c r="E95" s="26">
        <v>711.13</v>
      </c>
      <c r="F95" s="20">
        <v>43426</v>
      </c>
      <c r="G95" s="20"/>
      <c r="H95" s="6" t="s">
        <v>434</v>
      </c>
    </row>
    <row r="96" spans="1:8" s="34" customFormat="1" ht="15.75" x14ac:dyDescent="0.25">
      <c r="A96" s="16">
        <v>47</v>
      </c>
      <c r="B96" s="17" t="s">
        <v>131</v>
      </c>
      <c r="C96" s="22" t="s">
        <v>132</v>
      </c>
      <c r="D96" s="71" t="s">
        <v>435</v>
      </c>
      <c r="E96" s="26">
        <v>711.13</v>
      </c>
      <c r="F96" s="20">
        <v>43426</v>
      </c>
      <c r="G96" s="20"/>
      <c r="H96" s="6" t="s">
        <v>434</v>
      </c>
    </row>
    <row r="97" spans="1:12" s="34" customFormat="1" ht="15.75" x14ac:dyDescent="0.25">
      <c r="A97" s="303" t="s">
        <v>16</v>
      </c>
      <c r="B97" s="304"/>
      <c r="C97" s="8"/>
      <c r="D97" s="9"/>
      <c r="E97" s="24">
        <f>SUM(E50:E96)</f>
        <v>115970.33000000003</v>
      </c>
      <c r="F97" s="10"/>
      <c r="G97" s="6"/>
      <c r="H97" s="6"/>
    </row>
    <row r="98" spans="1:12" ht="15.75" thickBot="1" x14ac:dyDescent="0.3">
      <c r="A98" s="39"/>
      <c r="C98" s="41"/>
      <c r="D98" s="12"/>
      <c r="E98" s="27"/>
      <c r="F98" s="40"/>
      <c r="G98" s="40"/>
    </row>
    <row r="99" spans="1:12" ht="19.5" thickBot="1" x14ac:dyDescent="0.3">
      <c r="A99" s="299" t="s">
        <v>13</v>
      </c>
      <c r="B99" s="300"/>
      <c r="C99" s="300"/>
      <c r="D99" s="300"/>
      <c r="E99" s="300"/>
      <c r="F99" s="300"/>
      <c r="G99" s="300"/>
      <c r="H99" s="301"/>
      <c r="I99" s="37"/>
      <c r="J99" s="37"/>
      <c r="K99" s="37"/>
      <c r="L99" s="37"/>
    </row>
    <row r="100" spans="1:12" ht="42.75" x14ac:dyDescent="0.25">
      <c r="A100" s="28" t="s">
        <v>2</v>
      </c>
      <c r="B100" s="28" t="s">
        <v>3</v>
      </c>
      <c r="C100" s="29" t="s">
        <v>4</v>
      </c>
      <c r="D100" s="30" t="s">
        <v>0</v>
      </c>
      <c r="E100" s="31" t="s">
        <v>14</v>
      </c>
      <c r="F100" s="28" t="s">
        <v>5</v>
      </c>
      <c r="G100" s="28" t="s">
        <v>6</v>
      </c>
      <c r="H100" s="28" t="s">
        <v>7</v>
      </c>
    </row>
    <row r="101" spans="1:12" s="34" customFormat="1" ht="15.75" x14ac:dyDescent="0.25">
      <c r="A101" s="16">
        <v>1</v>
      </c>
      <c r="B101" s="17"/>
      <c r="C101" s="18"/>
      <c r="D101" s="16"/>
      <c r="E101" s="23"/>
      <c r="F101" s="20"/>
      <c r="G101" s="21"/>
      <c r="H101" s="6"/>
    </row>
    <row r="102" spans="1:12" s="34" customFormat="1" ht="15.75" x14ac:dyDescent="0.25">
      <c r="A102" s="17">
        <v>2</v>
      </c>
      <c r="B102" s="17"/>
      <c r="C102" s="18"/>
      <c r="D102" s="17"/>
      <c r="E102" s="52"/>
      <c r="F102" s="53"/>
      <c r="G102" s="53"/>
      <c r="H102" s="54"/>
    </row>
    <row r="103" spans="1:12" s="34" customFormat="1" ht="15.75" x14ac:dyDescent="0.25">
      <c r="A103" s="16">
        <v>3</v>
      </c>
      <c r="B103" s="17"/>
      <c r="C103" s="18"/>
      <c r="D103" s="56"/>
      <c r="E103" s="52"/>
      <c r="F103" s="53"/>
      <c r="G103" s="20"/>
      <c r="H103" s="54"/>
    </row>
    <row r="104" spans="1:12" s="34" customFormat="1" ht="15.75" x14ac:dyDescent="0.25">
      <c r="A104" s="303" t="s">
        <v>16</v>
      </c>
      <c r="B104" s="304"/>
      <c r="C104" s="8"/>
      <c r="D104" s="9"/>
      <c r="E104" s="24">
        <f>SUM(E101:E103)</f>
        <v>0</v>
      </c>
      <c r="F104" s="10"/>
      <c r="G104" s="6"/>
      <c r="H104" s="24"/>
    </row>
    <row r="105" spans="1:12" ht="15.75" thickBot="1" x14ac:dyDescent="0.3">
      <c r="C105" s="12"/>
      <c r="D105" s="12"/>
    </row>
    <row r="106" spans="1:12" ht="19.5" thickBot="1" x14ac:dyDescent="0.3">
      <c r="A106" s="299" t="s">
        <v>11</v>
      </c>
      <c r="B106" s="300"/>
      <c r="C106" s="300"/>
      <c r="D106" s="300"/>
      <c r="E106" s="300"/>
      <c r="F106" s="300"/>
      <c r="G106" s="300"/>
      <c r="H106" s="301"/>
      <c r="I106" s="37"/>
      <c r="J106" s="37"/>
      <c r="K106" s="37"/>
      <c r="L106" s="37"/>
    </row>
    <row r="107" spans="1:12" ht="42.75" x14ac:dyDescent="0.25">
      <c r="A107" s="28" t="s">
        <v>2</v>
      </c>
      <c r="B107" s="28" t="s">
        <v>3</v>
      </c>
      <c r="C107" s="29" t="s">
        <v>4</v>
      </c>
      <c r="D107" s="30" t="s">
        <v>0</v>
      </c>
      <c r="E107" s="31" t="s">
        <v>14</v>
      </c>
      <c r="F107" s="28" t="s">
        <v>5</v>
      </c>
      <c r="G107" s="28" t="s">
        <v>6</v>
      </c>
      <c r="H107" s="28" t="s">
        <v>7</v>
      </c>
    </row>
    <row r="108" spans="1:12" s="34" customFormat="1" ht="15.75" x14ac:dyDescent="0.25">
      <c r="A108" s="16">
        <v>1</v>
      </c>
      <c r="B108" s="17" t="s">
        <v>341</v>
      </c>
      <c r="C108" s="18" t="s">
        <v>342</v>
      </c>
      <c r="D108" s="71" t="s">
        <v>343</v>
      </c>
      <c r="E108" s="52">
        <v>1850</v>
      </c>
      <c r="F108" s="53">
        <v>43294</v>
      </c>
      <c r="G108" s="20">
        <v>43315</v>
      </c>
      <c r="H108" s="6"/>
    </row>
    <row r="109" spans="1:12" s="34" customFormat="1" ht="15.75" x14ac:dyDescent="0.25">
      <c r="A109" s="16">
        <v>2</v>
      </c>
      <c r="B109" s="17" t="s">
        <v>345</v>
      </c>
      <c r="C109" s="18" t="s">
        <v>347</v>
      </c>
      <c r="D109" s="47">
        <v>2004</v>
      </c>
      <c r="E109" s="52">
        <v>1347</v>
      </c>
      <c r="F109" s="53">
        <v>43307</v>
      </c>
      <c r="G109" s="20">
        <v>43318</v>
      </c>
      <c r="H109" s="6"/>
    </row>
    <row r="110" spans="1:12" s="34" customFormat="1" ht="15.75" x14ac:dyDescent="0.25">
      <c r="A110" s="16">
        <v>3</v>
      </c>
      <c r="B110" s="17" t="s">
        <v>345</v>
      </c>
      <c r="C110" s="18" t="s">
        <v>347</v>
      </c>
      <c r="D110" s="47">
        <v>2005</v>
      </c>
      <c r="E110" s="52">
        <v>788.95</v>
      </c>
      <c r="F110" s="53">
        <v>43307</v>
      </c>
      <c r="G110" s="20">
        <v>43318</v>
      </c>
      <c r="H110" s="6"/>
    </row>
    <row r="111" spans="1:12" s="34" customFormat="1" ht="15.75" x14ac:dyDescent="0.25">
      <c r="A111" s="16">
        <v>4</v>
      </c>
      <c r="B111" s="17" t="s">
        <v>20</v>
      </c>
      <c r="C111" s="18" t="s">
        <v>25</v>
      </c>
      <c r="D111" s="35" t="s">
        <v>348</v>
      </c>
      <c r="E111" s="52">
        <v>2625.59</v>
      </c>
      <c r="F111" s="53">
        <v>43313</v>
      </c>
      <c r="G111" s="20">
        <v>43326</v>
      </c>
      <c r="H111" s="6"/>
    </row>
    <row r="112" spans="1:12" s="34" customFormat="1" ht="15.75" x14ac:dyDescent="0.25">
      <c r="A112" s="16">
        <v>5</v>
      </c>
      <c r="B112" s="17" t="s">
        <v>201</v>
      </c>
      <c r="C112" s="18" t="s">
        <v>202</v>
      </c>
      <c r="D112" s="47">
        <v>1183</v>
      </c>
      <c r="E112" s="52">
        <v>224.97</v>
      </c>
      <c r="F112" s="53">
        <v>43313</v>
      </c>
      <c r="G112" s="20">
        <v>43339</v>
      </c>
      <c r="H112" s="6"/>
    </row>
    <row r="113" spans="1:8" s="34" customFormat="1" ht="15.75" x14ac:dyDescent="0.25">
      <c r="A113" s="16">
        <v>6</v>
      </c>
      <c r="B113" s="17" t="s">
        <v>352</v>
      </c>
      <c r="C113" s="18" t="s">
        <v>353</v>
      </c>
      <c r="D113" s="47">
        <v>119113</v>
      </c>
      <c r="E113" s="52">
        <v>5613</v>
      </c>
      <c r="F113" s="53">
        <v>43315</v>
      </c>
      <c r="G113" s="20">
        <v>43339</v>
      </c>
      <c r="H113" s="6"/>
    </row>
    <row r="114" spans="1:8" s="34" customFormat="1" ht="15.75" x14ac:dyDescent="0.25">
      <c r="A114" s="16">
        <v>7</v>
      </c>
      <c r="B114" s="17" t="s">
        <v>358</v>
      </c>
      <c r="C114" s="18" t="s">
        <v>359</v>
      </c>
      <c r="D114" s="47">
        <v>24</v>
      </c>
      <c r="E114" s="52">
        <v>590</v>
      </c>
      <c r="F114" s="53">
        <v>43329</v>
      </c>
      <c r="G114" s="20">
        <v>43339</v>
      </c>
      <c r="H114" s="6"/>
    </row>
    <row r="115" spans="1:8" s="34" customFormat="1" ht="15.75" x14ac:dyDescent="0.25">
      <c r="A115" s="16">
        <v>8</v>
      </c>
      <c r="B115" s="17" t="s">
        <v>360</v>
      </c>
      <c r="C115" s="18" t="s">
        <v>361</v>
      </c>
      <c r="D115" s="47">
        <v>506</v>
      </c>
      <c r="E115" s="52">
        <v>2144.85</v>
      </c>
      <c r="F115" s="53">
        <v>43341</v>
      </c>
      <c r="G115" s="20">
        <v>43349</v>
      </c>
      <c r="H115" s="6"/>
    </row>
    <row r="116" spans="1:8" s="34" customFormat="1" ht="15.75" x14ac:dyDescent="0.25">
      <c r="A116" s="16">
        <v>9</v>
      </c>
      <c r="B116" s="17" t="s">
        <v>360</v>
      </c>
      <c r="C116" s="18" t="s">
        <v>361</v>
      </c>
      <c r="D116" s="47">
        <v>511</v>
      </c>
      <c r="E116" s="52">
        <v>1317.6</v>
      </c>
      <c r="F116" s="53">
        <v>43341</v>
      </c>
      <c r="G116" s="20">
        <v>43349</v>
      </c>
      <c r="H116" s="6"/>
    </row>
    <row r="117" spans="1:8" s="34" customFormat="1" ht="15.75" x14ac:dyDescent="0.25">
      <c r="A117" s="16">
        <v>10</v>
      </c>
      <c r="B117" s="17" t="s">
        <v>39</v>
      </c>
      <c r="C117" s="18" t="s">
        <v>40</v>
      </c>
      <c r="D117" s="47">
        <v>9374</v>
      </c>
      <c r="E117" s="52">
        <v>549.9</v>
      </c>
      <c r="F117" s="53">
        <v>43342</v>
      </c>
      <c r="G117" s="20">
        <v>43349</v>
      </c>
      <c r="H117" s="6"/>
    </row>
    <row r="118" spans="1:8" s="34" customFormat="1" ht="15.75" x14ac:dyDescent="0.25">
      <c r="A118" s="16">
        <v>11</v>
      </c>
      <c r="B118" s="17" t="s">
        <v>20</v>
      </c>
      <c r="C118" s="18" t="s">
        <v>25</v>
      </c>
      <c r="D118" s="35" t="s">
        <v>364</v>
      </c>
      <c r="E118" s="52">
        <v>2580</v>
      </c>
      <c r="F118" s="53">
        <v>43346</v>
      </c>
      <c r="G118" s="20">
        <v>43356</v>
      </c>
      <c r="H118" s="6"/>
    </row>
    <row r="119" spans="1:8" s="34" customFormat="1" ht="15.75" x14ac:dyDescent="0.25">
      <c r="A119" s="16">
        <v>12</v>
      </c>
      <c r="B119" s="57" t="s">
        <v>219</v>
      </c>
      <c r="C119" s="18" t="s">
        <v>373</v>
      </c>
      <c r="D119" s="35">
        <v>2973</v>
      </c>
      <c r="E119" s="52">
        <v>2876.55</v>
      </c>
      <c r="F119" s="53">
        <v>43357</v>
      </c>
      <c r="G119" s="20">
        <v>43368</v>
      </c>
      <c r="H119" s="6"/>
    </row>
    <row r="120" spans="1:8" s="34" customFormat="1" ht="15.75" x14ac:dyDescent="0.25">
      <c r="A120" s="16">
        <v>13</v>
      </c>
      <c r="B120" s="57" t="s">
        <v>378</v>
      </c>
      <c r="C120" s="18" t="s">
        <v>379</v>
      </c>
      <c r="D120" s="35">
        <v>201873</v>
      </c>
      <c r="E120" s="52">
        <v>6900</v>
      </c>
      <c r="F120" s="53">
        <v>43369</v>
      </c>
      <c r="G120" s="20">
        <v>43376</v>
      </c>
      <c r="H120" s="6"/>
    </row>
    <row r="121" spans="1:8" s="34" customFormat="1" ht="15.75" x14ac:dyDescent="0.25">
      <c r="A121" s="16">
        <v>14</v>
      </c>
      <c r="B121" s="57" t="s">
        <v>385</v>
      </c>
      <c r="C121" s="18" t="s">
        <v>386</v>
      </c>
      <c r="D121" s="35">
        <v>870</v>
      </c>
      <c r="E121" s="52">
        <v>32.200000000000003</v>
      </c>
      <c r="F121" s="53">
        <v>43374</v>
      </c>
      <c r="G121" s="20">
        <v>43390</v>
      </c>
      <c r="H121" s="6"/>
    </row>
    <row r="122" spans="1:8" s="34" customFormat="1" ht="15.75" x14ac:dyDescent="0.25">
      <c r="A122" s="16">
        <v>15</v>
      </c>
      <c r="B122" s="57" t="s">
        <v>385</v>
      </c>
      <c r="C122" s="18" t="s">
        <v>386</v>
      </c>
      <c r="D122" s="35">
        <v>883</v>
      </c>
      <c r="E122" s="52">
        <v>122.97</v>
      </c>
      <c r="F122" s="53">
        <v>43374</v>
      </c>
      <c r="G122" s="20">
        <v>43390</v>
      </c>
      <c r="H122" s="6"/>
    </row>
    <row r="123" spans="1:8" s="34" customFormat="1" ht="15.75" x14ac:dyDescent="0.25">
      <c r="A123" s="16">
        <v>16</v>
      </c>
      <c r="B123" s="57" t="s">
        <v>395</v>
      </c>
      <c r="C123" s="18" t="s">
        <v>396</v>
      </c>
      <c r="D123" s="47">
        <v>1643</v>
      </c>
      <c r="E123" s="52">
        <v>2247.5</v>
      </c>
      <c r="F123" s="53">
        <v>43377</v>
      </c>
      <c r="G123" s="20">
        <v>43390</v>
      </c>
      <c r="H123" s="6"/>
    </row>
    <row r="124" spans="1:8" s="34" customFormat="1" ht="15.75" x14ac:dyDescent="0.25">
      <c r="A124" s="16">
        <v>17</v>
      </c>
      <c r="B124" s="17" t="s">
        <v>20</v>
      </c>
      <c r="C124" s="18" t="s">
        <v>25</v>
      </c>
      <c r="D124" s="35" t="s">
        <v>398</v>
      </c>
      <c r="E124" s="52">
        <v>2386.5500000000002</v>
      </c>
      <c r="F124" s="53">
        <v>43378</v>
      </c>
      <c r="G124" s="20">
        <v>43384</v>
      </c>
      <c r="H124" s="6"/>
    </row>
    <row r="125" spans="1:8" s="34" customFormat="1" ht="15.75" x14ac:dyDescent="0.25">
      <c r="A125" s="16">
        <v>18</v>
      </c>
      <c r="B125" s="17" t="s">
        <v>405</v>
      </c>
      <c r="C125" s="18" t="s">
        <v>406</v>
      </c>
      <c r="D125" s="35">
        <v>92</v>
      </c>
      <c r="E125" s="52">
        <v>427.6</v>
      </c>
      <c r="F125" s="53">
        <v>43398</v>
      </c>
      <c r="G125" s="20">
        <v>43410</v>
      </c>
      <c r="H125" s="6"/>
    </row>
    <row r="126" spans="1:8" s="34" customFormat="1" ht="15.75" x14ac:dyDescent="0.25">
      <c r="A126" s="16">
        <v>19</v>
      </c>
      <c r="B126" s="17" t="s">
        <v>409</v>
      </c>
      <c r="C126" s="18" t="s">
        <v>410</v>
      </c>
      <c r="D126" s="35">
        <v>2018619</v>
      </c>
      <c r="E126" s="52">
        <v>768</v>
      </c>
      <c r="F126" s="53">
        <v>43404</v>
      </c>
      <c r="G126" s="20">
        <v>43410</v>
      </c>
      <c r="H126" s="6"/>
    </row>
    <row r="127" spans="1:8" s="34" customFormat="1" ht="15.75" x14ac:dyDescent="0.25">
      <c r="A127" s="16">
        <v>20</v>
      </c>
      <c r="B127" s="17" t="s">
        <v>416</v>
      </c>
      <c r="C127" s="18" t="s">
        <v>417</v>
      </c>
      <c r="D127" s="71" t="s">
        <v>343</v>
      </c>
      <c r="E127" s="52">
        <v>585.51</v>
      </c>
      <c r="F127" s="53">
        <v>43405</v>
      </c>
      <c r="G127" s="20">
        <v>43413</v>
      </c>
      <c r="H127" s="6" t="s">
        <v>418</v>
      </c>
    </row>
    <row r="128" spans="1:8" s="34" customFormat="1" ht="15.75" x14ac:dyDescent="0.25">
      <c r="A128" s="16">
        <v>21</v>
      </c>
      <c r="B128" s="17" t="s">
        <v>20</v>
      </c>
      <c r="C128" s="18" t="s">
        <v>25</v>
      </c>
      <c r="D128" s="35" t="s">
        <v>414</v>
      </c>
      <c r="E128" s="52">
        <v>1810.27</v>
      </c>
      <c r="F128" s="53">
        <v>43405</v>
      </c>
      <c r="G128" s="20">
        <v>43418</v>
      </c>
      <c r="H128" s="6" t="s">
        <v>415</v>
      </c>
    </row>
    <row r="129" spans="1:8" s="34" customFormat="1" ht="15.75" x14ac:dyDescent="0.25">
      <c r="A129" s="16">
        <v>22</v>
      </c>
      <c r="B129" s="17" t="s">
        <v>296</v>
      </c>
      <c r="C129" s="18" t="s">
        <v>297</v>
      </c>
      <c r="D129" s="35">
        <v>2018906</v>
      </c>
      <c r="E129" s="52">
        <v>225</v>
      </c>
      <c r="F129" s="53">
        <v>43425</v>
      </c>
      <c r="G129" s="20"/>
      <c r="H129" s="6"/>
    </row>
    <row r="130" spans="1:8" s="34" customFormat="1" ht="15.75" x14ac:dyDescent="0.25">
      <c r="A130" s="16">
        <v>23</v>
      </c>
      <c r="B130" s="17" t="s">
        <v>296</v>
      </c>
      <c r="C130" s="18" t="s">
        <v>297</v>
      </c>
      <c r="D130" s="35">
        <v>2018910</v>
      </c>
      <c r="E130" s="52">
        <v>90</v>
      </c>
      <c r="F130" s="53">
        <v>43425</v>
      </c>
      <c r="G130" s="20"/>
      <c r="H130" s="6"/>
    </row>
    <row r="131" spans="1:8" s="34" customFormat="1" ht="15.75" x14ac:dyDescent="0.25">
      <c r="A131" s="16">
        <v>24</v>
      </c>
      <c r="B131" s="17" t="s">
        <v>296</v>
      </c>
      <c r="C131" s="18" t="s">
        <v>297</v>
      </c>
      <c r="D131" s="35">
        <v>2018911</v>
      </c>
      <c r="E131" s="52">
        <v>495</v>
      </c>
      <c r="F131" s="53">
        <v>43425</v>
      </c>
      <c r="G131" s="20"/>
      <c r="H131" s="6"/>
    </row>
    <row r="132" spans="1:8" s="34" customFormat="1" ht="15.75" x14ac:dyDescent="0.25">
      <c r="A132" s="16">
        <v>25</v>
      </c>
      <c r="B132" s="17" t="s">
        <v>380</v>
      </c>
      <c r="C132" s="18" t="s">
        <v>381</v>
      </c>
      <c r="D132" s="35">
        <v>2018755</v>
      </c>
      <c r="E132" s="52">
        <v>750</v>
      </c>
      <c r="F132" s="53">
        <v>43425</v>
      </c>
      <c r="G132" s="20"/>
      <c r="H132" s="6"/>
    </row>
    <row r="133" spans="1:8" s="34" customFormat="1" ht="15.75" x14ac:dyDescent="0.25">
      <c r="A133" s="303" t="s">
        <v>16</v>
      </c>
      <c r="B133" s="304"/>
      <c r="C133" s="8"/>
      <c r="D133" s="9"/>
      <c r="E133" s="24">
        <f>SUM(E108:E132)</f>
        <v>39349.01</v>
      </c>
      <c r="F133" s="10"/>
      <c r="G133" s="6"/>
      <c r="H133" s="6"/>
    </row>
    <row r="134" spans="1:8" x14ac:dyDescent="0.25">
      <c r="A134" s="42"/>
      <c r="B134" s="43"/>
      <c r="C134" s="44"/>
      <c r="D134" s="45"/>
      <c r="E134" s="32"/>
      <c r="F134" s="43"/>
      <c r="G134" s="43"/>
      <c r="H134" s="46"/>
    </row>
    <row r="135" spans="1:8" s="34" customFormat="1" ht="15.75" x14ac:dyDescent="0.25">
      <c r="A135" s="303" t="s">
        <v>383</v>
      </c>
      <c r="B135" s="304"/>
      <c r="C135" s="8"/>
      <c r="D135" s="9"/>
      <c r="E135" s="24">
        <f>SUM(E133,E104,E97,E46,E19)</f>
        <v>729919.95</v>
      </c>
      <c r="F135" s="10"/>
      <c r="G135" s="6"/>
      <c r="H135" s="6"/>
    </row>
    <row r="137" spans="1:8" x14ac:dyDescent="0.25">
      <c r="G137" s="12" t="s">
        <v>411</v>
      </c>
    </row>
    <row r="140" spans="1:8" x14ac:dyDescent="0.25">
      <c r="E140" s="25" t="s">
        <v>83</v>
      </c>
    </row>
    <row r="146" spans="7:7" x14ac:dyDescent="0.25">
      <c r="G146" s="12" t="s">
        <v>411</v>
      </c>
    </row>
  </sheetData>
  <mergeCells count="13">
    <mergeCell ref="A135:B135"/>
    <mergeCell ref="A48:H48"/>
    <mergeCell ref="A97:B97"/>
    <mergeCell ref="A99:H99"/>
    <mergeCell ref="A104:B104"/>
    <mergeCell ref="A106:H106"/>
    <mergeCell ref="A133:B133"/>
    <mergeCell ref="A46:B46"/>
    <mergeCell ref="A1:H2"/>
    <mergeCell ref="A3:H3"/>
    <mergeCell ref="I3:K3"/>
    <mergeCell ref="A19:B19"/>
    <mergeCell ref="A21:H2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7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2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38.8554687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295" t="s">
        <v>8</v>
      </c>
      <c r="B1" s="283"/>
      <c r="C1" s="283"/>
      <c r="D1" s="283"/>
      <c r="E1" s="283"/>
      <c r="F1" s="283"/>
      <c r="G1" s="283"/>
      <c r="H1" s="296"/>
    </row>
    <row r="2" spans="1:12" ht="15.75" thickBot="1" x14ac:dyDescent="0.3">
      <c r="A2" s="297"/>
      <c r="B2" s="284"/>
      <c r="C2" s="284"/>
      <c r="D2" s="284"/>
      <c r="E2" s="284"/>
      <c r="F2" s="284"/>
      <c r="G2" s="284"/>
      <c r="H2" s="298"/>
      <c r="I2" s="36"/>
    </row>
    <row r="3" spans="1:12" ht="19.5" thickBot="1" x14ac:dyDescent="0.3">
      <c r="A3" s="299" t="s">
        <v>9</v>
      </c>
      <c r="B3" s="300"/>
      <c r="C3" s="300"/>
      <c r="D3" s="300"/>
      <c r="E3" s="300"/>
      <c r="F3" s="300"/>
      <c r="G3" s="300"/>
      <c r="H3" s="301"/>
      <c r="I3" s="305" t="s">
        <v>22</v>
      </c>
      <c r="J3" s="306"/>
      <c r="K3" s="306"/>
      <c r="L3" s="37"/>
    </row>
    <row r="4" spans="1:12" ht="42.7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</v>
      </c>
      <c r="G4" s="28" t="s">
        <v>6</v>
      </c>
      <c r="H4" s="33" t="s">
        <v>7</v>
      </c>
    </row>
    <row r="5" spans="1:12" s="34" customFormat="1" ht="15.75" x14ac:dyDescent="0.25">
      <c r="A5" s="6">
        <v>1</v>
      </c>
      <c r="B5" s="17" t="s">
        <v>287</v>
      </c>
      <c r="C5" s="18" t="s">
        <v>288</v>
      </c>
      <c r="D5" s="47">
        <v>2136</v>
      </c>
      <c r="E5" s="26">
        <v>9097.44</v>
      </c>
      <c r="F5" s="20">
        <v>43231</v>
      </c>
      <c r="G5" s="20">
        <v>43257</v>
      </c>
      <c r="H5" s="6"/>
    </row>
    <row r="6" spans="1:12" s="34" customFormat="1" ht="15.75" x14ac:dyDescent="0.25">
      <c r="A6" s="6">
        <v>2</v>
      </c>
      <c r="B6" s="17" t="s">
        <v>293</v>
      </c>
      <c r="C6" s="18" t="s">
        <v>294</v>
      </c>
      <c r="D6" s="47">
        <v>742</v>
      </c>
      <c r="E6" s="26">
        <v>11699.99</v>
      </c>
      <c r="F6" s="20">
        <v>43235</v>
      </c>
      <c r="G6" s="20">
        <v>43257</v>
      </c>
      <c r="H6" s="6"/>
    </row>
    <row r="7" spans="1:12" s="34" customFormat="1" ht="15.75" x14ac:dyDescent="0.25">
      <c r="A7" s="6">
        <v>3</v>
      </c>
      <c r="B7" s="17" t="s">
        <v>296</v>
      </c>
      <c r="C7" s="18" t="s">
        <v>297</v>
      </c>
      <c r="D7" s="47">
        <v>7966</v>
      </c>
      <c r="E7" s="26">
        <v>3433</v>
      </c>
      <c r="F7" s="20">
        <v>43237</v>
      </c>
      <c r="G7" s="20">
        <v>43256</v>
      </c>
      <c r="H7" s="6"/>
    </row>
    <row r="8" spans="1:12" s="34" customFormat="1" ht="15.75" x14ac:dyDescent="0.25">
      <c r="A8" s="6">
        <v>4</v>
      </c>
      <c r="B8" s="17" t="s">
        <v>296</v>
      </c>
      <c r="C8" s="18" t="s">
        <v>297</v>
      </c>
      <c r="D8" s="47">
        <v>7967</v>
      </c>
      <c r="E8" s="26">
        <v>380</v>
      </c>
      <c r="F8" s="20">
        <v>43237</v>
      </c>
      <c r="G8" s="20">
        <v>43256</v>
      </c>
      <c r="H8" s="6"/>
    </row>
    <row r="9" spans="1:12" s="34" customFormat="1" ht="15.75" x14ac:dyDescent="0.25">
      <c r="A9" s="6">
        <v>5</v>
      </c>
      <c r="B9" s="17" t="s">
        <v>305</v>
      </c>
      <c r="C9" s="18" t="s">
        <v>306</v>
      </c>
      <c r="D9" s="47">
        <v>20416</v>
      </c>
      <c r="E9" s="26">
        <v>3650</v>
      </c>
      <c r="F9" s="20">
        <v>43244</v>
      </c>
      <c r="G9" s="20">
        <v>43256</v>
      </c>
      <c r="H9" s="6"/>
    </row>
    <row r="10" spans="1:12" s="34" customFormat="1" ht="15.75" x14ac:dyDescent="0.25">
      <c r="A10" s="6">
        <v>6</v>
      </c>
      <c r="B10" s="17" t="s">
        <v>310</v>
      </c>
      <c r="C10" s="18" t="s">
        <v>311</v>
      </c>
      <c r="D10" s="47">
        <v>229</v>
      </c>
      <c r="E10" s="26">
        <v>25150</v>
      </c>
      <c r="F10" s="20">
        <v>43258</v>
      </c>
      <c r="G10" s="20">
        <v>43285</v>
      </c>
      <c r="H10" s="6"/>
    </row>
    <row r="11" spans="1:12" s="34" customFormat="1" ht="15.75" x14ac:dyDescent="0.25">
      <c r="A11" s="6">
        <v>7</v>
      </c>
      <c r="B11" s="17" t="s">
        <v>296</v>
      </c>
      <c r="C11" s="18" t="s">
        <v>297</v>
      </c>
      <c r="D11" s="47">
        <v>8067</v>
      </c>
      <c r="E11" s="26">
        <v>590</v>
      </c>
      <c r="F11" s="20">
        <v>43276</v>
      </c>
      <c r="G11" s="20">
        <v>43290</v>
      </c>
      <c r="H11" s="6"/>
    </row>
    <row r="12" spans="1:12" s="34" customFormat="1" ht="15.75" x14ac:dyDescent="0.25">
      <c r="A12" s="6">
        <v>8</v>
      </c>
      <c r="B12" s="17" t="s">
        <v>296</v>
      </c>
      <c r="C12" s="18" t="s">
        <v>297</v>
      </c>
      <c r="D12" s="47">
        <v>8069</v>
      </c>
      <c r="E12" s="26">
        <v>612</v>
      </c>
      <c r="F12" s="20">
        <v>43276</v>
      </c>
      <c r="G12" s="20">
        <v>43290</v>
      </c>
      <c r="H12" s="6"/>
    </row>
    <row r="13" spans="1:12" s="34" customFormat="1" ht="15.75" x14ac:dyDescent="0.25">
      <c r="A13" s="6">
        <v>9</v>
      </c>
      <c r="B13" s="17" t="s">
        <v>296</v>
      </c>
      <c r="C13" s="18" t="s">
        <v>297</v>
      </c>
      <c r="D13" s="47">
        <v>8068</v>
      </c>
      <c r="E13" s="26">
        <v>1242</v>
      </c>
      <c r="F13" s="20">
        <v>43279</v>
      </c>
      <c r="G13" s="20">
        <v>43292</v>
      </c>
      <c r="H13" s="6"/>
    </row>
    <row r="14" spans="1:12" s="34" customFormat="1" ht="15.75" x14ac:dyDescent="0.25">
      <c r="A14" s="6">
        <v>10</v>
      </c>
      <c r="B14" s="17" t="s">
        <v>296</v>
      </c>
      <c r="C14" s="18" t="s">
        <v>297</v>
      </c>
      <c r="D14" s="47">
        <v>8131</v>
      </c>
      <c r="E14" s="26">
        <v>20.65</v>
      </c>
      <c r="F14" s="20">
        <v>43342</v>
      </c>
      <c r="G14" s="20">
        <v>43349</v>
      </c>
      <c r="H14" s="6"/>
    </row>
    <row r="15" spans="1:12" s="34" customFormat="1" ht="15.75" x14ac:dyDescent="0.25">
      <c r="A15" s="6">
        <v>11</v>
      </c>
      <c r="B15" s="17" t="s">
        <v>296</v>
      </c>
      <c r="C15" s="18" t="s">
        <v>297</v>
      </c>
      <c r="D15" s="47">
        <v>8300</v>
      </c>
      <c r="E15" s="26">
        <v>352</v>
      </c>
      <c r="F15" s="20">
        <v>43342</v>
      </c>
      <c r="G15" s="20">
        <v>43349</v>
      </c>
      <c r="H15" s="6"/>
    </row>
    <row r="16" spans="1:12" s="34" customFormat="1" ht="15.75" x14ac:dyDescent="0.25">
      <c r="A16" s="6">
        <v>12</v>
      </c>
      <c r="B16" s="17" t="s">
        <v>296</v>
      </c>
      <c r="C16" s="18" t="s">
        <v>297</v>
      </c>
      <c r="D16" s="47">
        <v>8301</v>
      </c>
      <c r="E16" s="26">
        <v>378</v>
      </c>
      <c r="F16" s="20">
        <v>43342</v>
      </c>
      <c r="G16" s="20">
        <v>43349</v>
      </c>
      <c r="H16" s="6"/>
    </row>
    <row r="17" spans="1:12" s="34" customFormat="1" ht="15.75" x14ac:dyDescent="0.25">
      <c r="A17" s="6">
        <v>13</v>
      </c>
      <c r="B17" s="17" t="s">
        <v>305</v>
      </c>
      <c r="C17" s="18" t="s">
        <v>306</v>
      </c>
      <c r="D17" s="47">
        <v>20828</v>
      </c>
      <c r="E17" s="26">
        <v>1430</v>
      </c>
      <c r="F17" s="20">
        <v>43362</v>
      </c>
      <c r="G17" s="20">
        <v>43362</v>
      </c>
      <c r="H17" s="6"/>
    </row>
    <row r="18" spans="1:12" s="34" customFormat="1" ht="15.75" x14ac:dyDescent="0.25">
      <c r="A18" s="302" t="s">
        <v>16</v>
      </c>
      <c r="B18" s="302"/>
      <c r="C18" s="8"/>
      <c r="D18" s="9"/>
      <c r="E18" s="24">
        <f>SUM(E5:E17)</f>
        <v>58035.08</v>
      </c>
      <c r="F18" s="10"/>
      <c r="G18" s="6"/>
      <c r="H18" s="6"/>
    </row>
    <row r="19" spans="1:12" ht="15.75" thickBot="1" x14ac:dyDescent="0.3"/>
    <row r="20" spans="1:12" ht="19.5" thickBot="1" x14ac:dyDescent="0.3">
      <c r="A20" s="299" t="s">
        <v>10</v>
      </c>
      <c r="B20" s="300"/>
      <c r="C20" s="300"/>
      <c r="D20" s="300"/>
      <c r="E20" s="300"/>
      <c r="F20" s="300"/>
      <c r="G20" s="300"/>
      <c r="H20" s="301"/>
      <c r="I20" s="37"/>
      <c r="J20" s="37"/>
      <c r="K20" s="37"/>
      <c r="L20" s="37"/>
    </row>
    <row r="21" spans="1:12" ht="42.75" x14ac:dyDescent="0.25">
      <c r="A21" s="28" t="s">
        <v>2</v>
      </c>
      <c r="B21" s="28" t="s">
        <v>3</v>
      </c>
      <c r="C21" s="29" t="s">
        <v>4</v>
      </c>
      <c r="D21" s="30" t="s">
        <v>0</v>
      </c>
      <c r="E21" s="31" t="s">
        <v>14</v>
      </c>
      <c r="F21" s="28" t="s">
        <v>5</v>
      </c>
      <c r="G21" s="28" t="s">
        <v>6</v>
      </c>
      <c r="H21" s="33" t="s">
        <v>7</v>
      </c>
    </row>
    <row r="22" spans="1:12" s="34" customFormat="1" ht="15.75" x14ac:dyDescent="0.25">
      <c r="A22" s="17">
        <v>1</v>
      </c>
      <c r="B22" s="17" t="s">
        <v>119</v>
      </c>
      <c r="C22" s="22" t="s">
        <v>120</v>
      </c>
      <c r="D22" s="19">
        <v>2018000299</v>
      </c>
      <c r="E22" s="26">
        <v>173.77</v>
      </c>
      <c r="F22" s="20">
        <v>43243</v>
      </c>
      <c r="G22" s="20">
        <v>43265</v>
      </c>
      <c r="H22" s="6"/>
    </row>
    <row r="23" spans="1:12" s="34" customFormat="1" ht="15.75" x14ac:dyDescent="0.25">
      <c r="A23" s="17">
        <v>2</v>
      </c>
      <c r="B23" s="17" t="s">
        <v>119</v>
      </c>
      <c r="C23" s="22" t="s">
        <v>120</v>
      </c>
      <c r="D23" s="19">
        <v>2018000300</v>
      </c>
      <c r="E23" s="26">
        <v>28638.959999999999</v>
      </c>
      <c r="F23" s="20">
        <v>43243</v>
      </c>
      <c r="G23" s="20">
        <v>43257</v>
      </c>
      <c r="H23" s="6"/>
    </row>
    <row r="24" spans="1:12" s="34" customFormat="1" ht="15.75" x14ac:dyDescent="0.25">
      <c r="A24" s="17">
        <v>3</v>
      </c>
      <c r="B24" s="17" t="s">
        <v>119</v>
      </c>
      <c r="C24" s="22" t="s">
        <v>120</v>
      </c>
      <c r="D24" s="19">
        <v>2018000301</v>
      </c>
      <c r="E24" s="26">
        <v>3279.28</v>
      </c>
      <c r="F24" s="20">
        <v>43243</v>
      </c>
      <c r="G24" s="20">
        <v>43265</v>
      </c>
      <c r="H24" s="6"/>
    </row>
    <row r="25" spans="1:12" s="34" customFormat="1" ht="15.75" x14ac:dyDescent="0.25">
      <c r="A25" s="17">
        <v>4</v>
      </c>
      <c r="B25" s="17" t="s">
        <v>117</v>
      </c>
      <c r="C25" s="22" t="s">
        <v>118</v>
      </c>
      <c r="D25" s="19">
        <v>6574</v>
      </c>
      <c r="E25" s="26">
        <v>23580.37</v>
      </c>
      <c r="F25" s="20">
        <v>43243</v>
      </c>
      <c r="G25" s="20">
        <v>43257</v>
      </c>
      <c r="H25" s="6"/>
    </row>
    <row r="26" spans="1:12" s="34" customFormat="1" ht="15.75" x14ac:dyDescent="0.25">
      <c r="A26" s="17">
        <v>5</v>
      </c>
      <c r="B26" s="17" t="s">
        <v>117</v>
      </c>
      <c r="C26" s="22" t="s">
        <v>118</v>
      </c>
      <c r="D26" s="19">
        <v>6575</v>
      </c>
      <c r="E26" s="26">
        <v>18662.54</v>
      </c>
      <c r="F26" s="20">
        <v>43243</v>
      </c>
      <c r="G26" s="20">
        <v>43257</v>
      </c>
      <c r="H26" s="6"/>
    </row>
    <row r="27" spans="1:12" s="34" customFormat="1" ht="15.75" x14ac:dyDescent="0.25">
      <c r="A27" s="17">
        <v>6</v>
      </c>
      <c r="B27" s="17" t="s">
        <v>117</v>
      </c>
      <c r="C27" s="22" t="s">
        <v>118</v>
      </c>
      <c r="D27" s="19">
        <v>6575</v>
      </c>
      <c r="E27" s="26">
        <f>E26-1763.62-2052.88-373.25-7000</f>
        <v>7472.7900000000009</v>
      </c>
      <c r="F27" s="20">
        <v>43243</v>
      </c>
      <c r="G27" s="20">
        <v>43286</v>
      </c>
      <c r="H27" s="6"/>
    </row>
    <row r="28" spans="1:12" s="34" customFormat="1" ht="15.75" x14ac:dyDescent="0.25">
      <c r="A28" s="17">
        <v>7</v>
      </c>
      <c r="B28" s="17" t="s">
        <v>125</v>
      </c>
      <c r="C28" s="22" t="s">
        <v>126</v>
      </c>
      <c r="D28" s="19">
        <v>2568</v>
      </c>
      <c r="E28" s="26">
        <v>23040.76</v>
      </c>
      <c r="F28" s="20">
        <v>43243</v>
      </c>
      <c r="G28" s="20">
        <v>43257</v>
      </c>
      <c r="H28" s="6"/>
    </row>
    <row r="29" spans="1:12" s="34" customFormat="1" ht="15.75" x14ac:dyDescent="0.25">
      <c r="A29" s="17">
        <v>8</v>
      </c>
      <c r="B29" s="17" t="s">
        <v>127</v>
      </c>
      <c r="C29" s="22" t="s">
        <v>128</v>
      </c>
      <c r="D29" s="50">
        <v>31331</v>
      </c>
      <c r="E29" s="52">
        <v>3244.82</v>
      </c>
      <c r="F29" s="53">
        <v>43255</v>
      </c>
      <c r="G29" s="53">
        <v>43257</v>
      </c>
      <c r="H29" s="54"/>
    </row>
    <row r="30" spans="1:12" s="34" customFormat="1" ht="15.75" x14ac:dyDescent="0.25">
      <c r="A30" s="17">
        <v>9</v>
      </c>
      <c r="B30" s="17" t="s">
        <v>117</v>
      </c>
      <c r="C30" s="22" t="s">
        <v>118</v>
      </c>
      <c r="D30" s="19">
        <v>6650</v>
      </c>
      <c r="E30" s="26">
        <v>23580.37</v>
      </c>
      <c r="F30" s="20">
        <v>43276</v>
      </c>
      <c r="G30" s="20">
        <v>43290</v>
      </c>
      <c r="H30" s="6"/>
    </row>
    <row r="31" spans="1:12" s="34" customFormat="1" ht="15.75" x14ac:dyDescent="0.25">
      <c r="A31" s="17">
        <v>10</v>
      </c>
      <c r="B31" s="17" t="s">
        <v>117</v>
      </c>
      <c r="C31" s="22" t="s">
        <v>118</v>
      </c>
      <c r="D31" s="19">
        <v>6651</v>
      </c>
      <c r="E31" s="26">
        <v>18662.54</v>
      </c>
      <c r="F31" s="20">
        <v>43276</v>
      </c>
      <c r="G31" s="20">
        <v>43292</v>
      </c>
      <c r="H31" s="6"/>
    </row>
    <row r="32" spans="1:12" s="34" customFormat="1" ht="15.75" x14ac:dyDescent="0.25">
      <c r="A32" s="17">
        <v>11</v>
      </c>
      <c r="B32" s="17" t="s">
        <v>119</v>
      </c>
      <c r="C32" s="22" t="s">
        <v>120</v>
      </c>
      <c r="D32" s="19">
        <v>2018000370</v>
      </c>
      <c r="E32" s="26">
        <v>28893.24</v>
      </c>
      <c r="F32" s="20">
        <v>43277</v>
      </c>
      <c r="G32" s="20">
        <v>43290</v>
      </c>
      <c r="H32" s="6"/>
    </row>
    <row r="33" spans="1:9" s="34" customFormat="1" ht="15.75" x14ac:dyDescent="0.25">
      <c r="A33" s="17">
        <v>12</v>
      </c>
      <c r="B33" s="17" t="s">
        <v>125</v>
      </c>
      <c r="C33" s="22" t="s">
        <v>126</v>
      </c>
      <c r="D33" s="19">
        <v>2609</v>
      </c>
      <c r="E33" s="26">
        <v>23527.19</v>
      </c>
      <c r="F33" s="20">
        <v>43277</v>
      </c>
      <c r="G33" s="20">
        <v>43290</v>
      </c>
      <c r="H33" s="6"/>
    </row>
    <row r="34" spans="1:9" s="34" customFormat="1" ht="15.75" x14ac:dyDescent="0.25">
      <c r="A34" s="17">
        <v>13</v>
      </c>
      <c r="B34" s="17" t="s">
        <v>127</v>
      </c>
      <c r="C34" s="22" t="s">
        <v>128</v>
      </c>
      <c r="D34" s="50">
        <v>31625</v>
      </c>
      <c r="E34" s="52">
        <v>2005.44</v>
      </c>
      <c r="F34" s="53">
        <v>43277</v>
      </c>
      <c r="G34" s="53">
        <v>43290</v>
      </c>
      <c r="H34" s="54"/>
    </row>
    <row r="35" spans="1:9" s="34" customFormat="1" ht="15.75" x14ac:dyDescent="0.25">
      <c r="A35" s="17">
        <v>14</v>
      </c>
      <c r="B35" s="17" t="s">
        <v>119</v>
      </c>
      <c r="C35" s="22" t="s">
        <v>120</v>
      </c>
      <c r="D35" s="19">
        <v>2018425</v>
      </c>
      <c r="E35" s="26">
        <v>28811.8</v>
      </c>
      <c r="F35" s="20">
        <v>43298</v>
      </c>
      <c r="G35" s="20">
        <v>43318</v>
      </c>
      <c r="H35" s="6"/>
    </row>
    <row r="36" spans="1:9" s="34" customFormat="1" ht="15.75" x14ac:dyDescent="0.25">
      <c r="A36" s="17">
        <v>15</v>
      </c>
      <c r="B36" s="17" t="s">
        <v>125</v>
      </c>
      <c r="C36" s="22" t="s">
        <v>126</v>
      </c>
      <c r="D36" s="19">
        <v>2651</v>
      </c>
      <c r="E36" s="26">
        <v>23545.919999999998</v>
      </c>
      <c r="F36" s="20">
        <v>43305</v>
      </c>
      <c r="G36" s="20">
        <v>43318</v>
      </c>
      <c r="H36" s="6"/>
    </row>
    <row r="37" spans="1:9" s="34" customFormat="1" ht="15.75" x14ac:dyDescent="0.25">
      <c r="A37" s="17">
        <v>16</v>
      </c>
      <c r="B37" s="17" t="s">
        <v>117</v>
      </c>
      <c r="C37" s="22" t="s">
        <v>118</v>
      </c>
      <c r="D37" s="19">
        <v>6735</v>
      </c>
      <c r="E37" s="26">
        <v>23580.37</v>
      </c>
      <c r="F37" s="20">
        <v>43306</v>
      </c>
      <c r="G37" s="20">
        <v>43318</v>
      </c>
      <c r="H37" s="6"/>
    </row>
    <row r="38" spans="1:9" s="34" customFormat="1" ht="15.75" x14ac:dyDescent="0.25">
      <c r="A38" s="17">
        <v>17</v>
      </c>
      <c r="B38" s="17" t="s">
        <v>117</v>
      </c>
      <c r="C38" s="22" t="s">
        <v>118</v>
      </c>
      <c r="D38" s="19">
        <v>6738</v>
      </c>
      <c r="E38" s="26">
        <v>18662.54</v>
      </c>
      <c r="F38" s="20">
        <v>43306</v>
      </c>
      <c r="G38" s="20">
        <v>43318</v>
      </c>
      <c r="H38" s="6"/>
    </row>
    <row r="39" spans="1:9" s="34" customFormat="1" ht="15.75" x14ac:dyDescent="0.25">
      <c r="A39" s="17">
        <v>18</v>
      </c>
      <c r="B39" s="17" t="s">
        <v>127</v>
      </c>
      <c r="C39" s="22" t="s">
        <v>128</v>
      </c>
      <c r="D39" s="50">
        <v>32008</v>
      </c>
      <c r="E39" s="52">
        <v>2688.87</v>
      </c>
      <c r="F39" s="53">
        <v>43308</v>
      </c>
      <c r="G39" s="53">
        <v>43318</v>
      </c>
      <c r="H39" s="54"/>
    </row>
    <row r="40" spans="1:9" s="34" customFormat="1" ht="15.75" x14ac:dyDescent="0.25">
      <c r="A40" s="17">
        <v>19</v>
      </c>
      <c r="B40" s="17" t="s">
        <v>127</v>
      </c>
      <c r="C40" s="22" t="s">
        <v>128</v>
      </c>
      <c r="D40" s="50">
        <v>32217</v>
      </c>
      <c r="E40" s="52">
        <v>776.89</v>
      </c>
      <c r="F40" s="53">
        <v>43325</v>
      </c>
      <c r="G40" s="53">
        <v>43346</v>
      </c>
      <c r="H40" s="54"/>
    </row>
    <row r="41" spans="1:9" s="34" customFormat="1" ht="15.75" x14ac:dyDescent="0.25">
      <c r="A41" s="17">
        <v>20</v>
      </c>
      <c r="B41" s="17" t="s">
        <v>119</v>
      </c>
      <c r="C41" s="22" t="s">
        <v>120</v>
      </c>
      <c r="D41" s="19" t="s">
        <v>357</v>
      </c>
      <c r="E41" s="26">
        <v>28355.86</v>
      </c>
      <c r="F41" s="20">
        <v>43328</v>
      </c>
      <c r="G41" s="20">
        <v>43346</v>
      </c>
      <c r="H41" s="6"/>
    </row>
    <row r="42" spans="1:9" s="34" customFormat="1" ht="15.75" x14ac:dyDescent="0.25">
      <c r="A42" s="17">
        <v>21</v>
      </c>
      <c r="B42" s="17" t="s">
        <v>125</v>
      </c>
      <c r="C42" s="22" t="s">
        <v>126</v>
      </c>
      <c r="D42" s="19">
        <v>2690</v>
      </c>
      <c r="E42" s="26">
        <v>23860.240000000002</v>
      </c>
      <c r="F42" s="20">
        <v>43328</v>
      </c>
      <c r="G42" s="20">
        <v>43349</v>
      </c>
      <c r="H42" s="6"/>
    </row>
    <row r="43" spans="1:9" s="34" customFormat="1" ht="15.75" x14ac:dyDescent="0.25">
      <c r="A43" s="17">
        <v>22</v>
      </c>
      <c r="B43" s="17" t="s">
        <v>117</v>
      </c>
      <c r="C43" s="22" t="s">
        <v>118</v>
      </c>
      <c r="D43" s="19">
        <v>6829</v>
      </c>
      <c r="E43" s="26">
        <v>23580.37</v>
      </c>
      <c r="F43" s="20">
        <v>43328</v>
      </c>
      <c r="G43" s="20">
        <v>43349</v>
      </c>
      <c r="H43" s="6"/>
    </row>
    <row r="44" spans="1:9" s="34" customFormat="1" ht="15.75" x14ac:dyDescent="0.25">
      <c r="A44" s="17">
        <v>23</v>
      </c>
      <c r="B44" s="17" t="s">
        <v>117</v>
      </c>
      <c r="C44" s="22" t="s">
        <v>118</v>
      </c>
      <c r="D44" s="19">
        <v>6830</v>
      </c>
      <c r="E44" s="26">
        <v>18662.54</v>
      </c>
      <c r="F44" s="20">
        <v>43328</v>
      </c>
      <c r="G44" s="20">
        <v>43349</v>
      </c>
      <c r="H44" s="6"/>
    </row>
    <row r="45" spans="1:9" s="34" customFormat="1" ht="15.75" x14ac:dyDescent="0.25">
      <c r="A45" s="17">
        <v>24</v>
      </c>
      <c r="B45" s="17" t="s">
        <v>127</v>
      </c>
      <c r="C45" s="22" t="s">
        <v>128</v>
      </c>
      <c r="D45" s="19">
        <v>32401</v>
      </c>
      <c r="E45" s="26">
        <v>1634.7</v>
      </c>
      <c r="F45" s="20">
        <v>43340</v>
      </c>
      <c r="G45" s="20">
        <v>43346</v>
      </c>
      <c r="H45" s="6"/>
    </row>
    <row r="46" spans="1:9" s="34" customFormat="1" ht="15.75" x14ac:dyDescent="0.25">
      <c r="A46" s="72">
        <v>25</v>
      </c>
      <c r="B46" s="17" t="s">
        <v>125</v>
      </c>
      <c r="C46" s="22" t="s">
        <v>126</v>
      </c>
      <c r="D46" s="19">
        <v>2727</v>
      </c>
      <c r="E46" s="26">
        <v>23109.46</v>
      </c>
      <c r="F46" s="20">
        <v>43362</v>
      </c>
      <c r="G46" s="20"/>
      <c r="H46" s="6"/>
    </row>
    <row r="47" spans="1:9" s="34" customFormat="1" ht="15.75" x14ac:dyDescent="0.25">
      <c r="A47" s="72">
        <v>26</v>
      </c>
      <c r="B47" s="17" t="s">
        <v>119</v>
      </c>
      <c r="C47" s="22" t="s">
        <v>120</v>
      </c>
      <c r="D47" s="19">
        <v>2018837</v>
      </c>
      <c r="E47" s="26">
        <v>28704.68</v>
      </c>
      <c r="F47" s="20">
        <v>43367</v>
      </c>
      <c r="G47" s="20"/>
      <c r="H47" s="6"/>
    </row>
    <row r="48" spans="1:9" s="34" customFormat="1" ht="15.75" x14ac:dyDescent="0.25">
      <c r="A48" s="303" t="s">
        <v>16</v>
      </c>
      <c r="B48" s="304"/>
      <c r="C48" s="8"/>
      <c r="D48" s="9"/>
      <c r="E48" s="24">
        <f>SUM(E22:E47)-E27</f>
        <v>443263.51999999996</v>
      </c>
      <c r="F48" s="10"/>
      <c r="G48" s="6"/>
      <c r="H48" s="48"/>
      <c r="I48" s="49" t="s">
        <v>21</v>
      </c>
    </row>
    <row r="49" spans="1:12" ht="15.75" thickBot="1" x14ac:dyDescent="0.3">
      <c r="A49" s="39"/>
      <c r="D49" s="12"/>
      <c r="E49" s="27"/>
      <c r="F49" s="40"/>
      <c r="G49" s="40"/>
    </row>
    <row r="50" spans="1:12" ht="19.5" thickBot="1" x14ac:dyDescent="0.3">
      <c r="A50" s="299" t="s">
        <v>12</v>
      </c>
      <c r="B50" s="300"/>
      <c r="C50" s="300"/>
      <c r="D50" s="300"/>
      <c r="E50" s="300"/>
      <c r="F50" s="300"/>
      <c r="G50" s="300"/>
      <c r="H50" s="301"/>
      <c r="I50" s="37"/>
      <c r="J50" s="37"/>
      <c r="K50" s="37"/>
      <c r="L50" s="37"/>
    </row>
    <row r="51" spans="1:12" ht="42.75" x14ac:dyDescent="0.25">
      <c r="A51" s="28" t="s">
        <v>2</v>
      </c>
      <c r="B51" s="28" t="s">
        <v>3</v>
      </c>
      <c r="C51" s="29" t="s">
        <v>4</v>
      </c>
      <c r="D51" s="30" t="s">
        <v>0</v>
      </c>
      <c r="E51" s="31" t="s">
        <v>14</v>
      </c>
      <c r="F51" s="28" t="s">
        <v>5</v>
      </c>
      <c r="G51" s="28" t="s">
        <v>6</v>
      </c>
      <c r="H51" s="28" t="s">
        <v>7</v>
      </c>
    </row>
    <row r="52" spans="1:12" s="34" customFormat="1" ht="15.75" x14ac:dyDescent="0.25">
      <c r="A52" s="16">
        <v>1</v>
      </c>
      <c r="B52" s="17" t="s">
        <v>17</v>
      </c>
      <c r="C52" s="18" t="s">
        <v>27</v>
      </c>
      <c r="D52" s="19">
        <v>823958</v>
      </c>
      <c r="E52" s="26">
        <v>66.08</v>
      </c>
      <c r="F52" s="20">
        <v>43224</v>
      </c>
      <c r="G52" s="20">
        <v>43255</v>
      </c>
      <c r="H52" s="6"/>
    </row>
    <row r="53" spans="1:12" s="34" customFormat="1" ht="15.75" x14ac:dyDescent="0.25">
      <c r="A53" s="16">
        <v>2</v>
      </c>
      <c r="B53" s="17" t="s">
        <v>189</v>
      </c>
      <c r="C53" s="22" t="s">
        <v>190</v>
      </c>
      <c r="D53" s="19">
        <v>627373</v>
      </c>
      <c r="E53" s="26">
        <v>63.05</v>
      </c>
      <c r="F53" s="20">
        <v>43230</v>
      </c>
      <c r="G53" s="20">
        <v>43241</v>
      </c>
      <c r="H53" s="6"/>
    </row>
    <row r="54" spans="1:12" s="34" customFormat="1" ht="15.75" x14ac:dyDescent="0.25">
      <c r="A54" s="16">
        <v>3</v>
      </c>
      <c r="B54" s="17" t="s">
        <v>100</v>
      </c>
      <c r="C54" s="22" t="s">
        <v>101</v>
      </c>
      <c r="D54" s="19">
        <v>60530586</v>
      </c>
      <c r="E54" s="26">
        <v>14354.51</v>
      </c>
      <c r="F54" s="20">
        <v>43235</v>
      </c>
      <c r="G54" s="20">
        <v>43248</v>
      </c>
      <c r="H54" s="6"/>
    </row>
    <row r="55" spans="1:12" s="34" customFormat="1" ht="15.75" x14ac:dyDescent="0.25">
      <c r="A55" s="16">
        <v>4</v>
      </c>
      <c r="B55" s="17" t="s">
        <v>28</v>
      </c>
      <c r="C55" s="18" t="s">
        <v>29</v>
      </c>
      <c r="D55" s="19">
        <v>1805000522787</v>
      </c>
      <c r="E55" s="26">
        <v>67.150000000000006</v>
      </c>
      <c r="F55" s="20">
        <v>43235</v>
      </c>
      <c r="G55" s="20">
        <v>43255</v>
      </c>
      <c r="H55" s="6"/>
    </row>
    <row r="56" spans="1:12" s="34" customFormat="1" ht="15.75" x14ac:dyDescent="0.25">
      <c r="A56" s="16">
        <v>5</v>
      </c>
      <c r="B56" s="17" t="s">
        <v>131</v>
      </c>
      <c r="C56" s="18" t="s">
        <v>295</v>
      </c>
      <c r="D56" s="19">
        <v>7183379</v>
      </c>
      <c r="E56" s="26">
        <v>498.96</v>
      </c>
      <c r="F56" s="20">
        <v>43235</v>
      </c>
      <c r="G56" s="20">
        <v>43245</v>
      </c>
      <c r="H56" s="6"/>
    </row>
    <row r="57" spans="1:12" s="34" customFormat="1" ht="15.75" x14ac:dyDescent="0.25">
      <c r="A57" s="16">
        <v>6</v>
      </c>
      <c r="B57" s="17" t="s">
        <v>296</v>
      </c>
      <c r="C57" s="18" t="s">
        <v>297</v>
      </c>
      <c r="D57" s="19">
        <v>371</v>
      </c>
      <c r="E57" s="26">
        <v>562.5</v>
      </c>
      <c r="F57" s="20">
        <v>43237</v>
      </c>
      <c r="G57" s="20">
        <v>43256</v>
      </c>
      <c r="H57" s="6"/>
    </row>
    <row r="58" spans="1:12" s="34" customFormat="1" ht="15.75" x14ac:dyDescent="0.25">
      <c r="A58" s="16">
        <v>7</v>
      </c>
      <c r="B58" s="17" t="s">
        <v>305</v>
      </c>
      <c r="C58" s="18" t="s">
        <v>306</v>
      </c>
      <c r="D58" s="47">
        <v>2018674</v>
      </c>
      <c r="E58" s="26">
        <v>234.99</v>
      </c>
      <c r="F58" s="20">
        <v>43244</v>
      </c>
      <c r="G58" s="20">
        <v>43256</v>
      </c>
      <c r="H58" s="6"/>
    </row>
    <row r="59" spans="1:12" s="34" customFormat="1" ht="15.75" x14ac:dyDescent="0.25">
      <c r="A59" s="16">
        <v>8</v>
      </c>
      <c r="B59" s="17" t="s">
        <v>18</v>
      </c>
      <c r="C59" s="18" t="s">
        <v>19</v>
      </c>
      <c r="D59" s="19">
        <v>1291351</v>
      </c>
      <c r="E59" s="52">
        <v>2121.75</v>
      </c>
      <c r="F59" s="53">
        <v>43257</v>
      </c>
      <c r="G59" s="20">
        <v>43262</v>
      </c>
      <c r="H59" s="6"/>
    </row>
    <row r="60" spans="1:12" s="34" customFormat="1" ht="15.75" x14ac:dyDescent="0.25">
      <c r="A60" s="16">
        <v>9</v>
      </c>
      <c r="B60" s="17" t="s">
        <v>17</v>
      </c>
      <c r="C60" s="18" t="s">
        <v>27</v>
      </c>
      <c r="D60" s="19">
        <v>827093</v>
      </c>
      <c r="E60" s="26">
        <v>297.36</v>
      </c>
      <c r="F60" s="20">
        <v>43257</v>
      </c>
      <c r="G60" s="20">
        <v>43280</v>
      </c>
      <c r="H60" s="6"/>
    </row>
    <row r="61" spans="1:12" s="34" customFormat="1" ht="15.75" x14ac:dyDescent="0.25">
      <c r="A61" s="16">
        <v>10</v>
      </c>
      <c r="B61" s="17" t="s">
        <v>28</v>
      </c>
      <c r="C61" s="18" t="s">
        <v>29</v>
      </c>
      <c r="D61" s="35">
        <v>1806000517120</v>
      </c>
      <c r="E61" s="52">
        <v>301.66000000000003</v>
      </c>
      <c r="F61" s="53">
        <v>43257</v>
      </c>
      <c r="G61" s="20">
        <v>43269</v>
      </c>
      <c r="H61" s="6"/>
    </row>
    <row r="62" spans="1:12" s="34" customFormat="1" ht="15.75" x14ac:dyDescent="0.25">
      <c r="A62" s="16">
        <v>11</v>
      </c>
      <c r="B62" s="17" t="s">
        <v>28</v>
      </c>
      <c r="C62" s="18" t="s">
        <v>29</v>
      </c>
      <c r="D62" s="35">
        <v>1806000518173</v>
      </c>
      <c r="E62" s="52">
        <v>259.67</v>
      </c>
      <c r="F62" s="53">
        <v>43257</v>
      </c>
      <c r="G62" s="20">
        <v>43269</v>
      </c>
      <c r="H62" s="6"/>
    </row>
    <row r="63" spans="1:12" s="34" customFormat="1" ht="15.75" x14ac:dyDescent="0.25">
      <c r="A63" s="16">
        <v>12</v>
      </c>
      <c r="B63" s="17" t="s">
        <v>28</v>
      </c>
      <c r="C63" s="18" t="s">
        <v>29</v>
      </c>
      <c r="D63" s="35">
        <v>1806000518174</v>
      </c>
      <c r="E63" s="52">
        <v>248.43</v>
      </c>
      <c r="F63" s="53">
        <v>43257</v>
      </c>
      <c r="G63" s="20">
        <v>43269</v>
      </c>
      <c r="H63" s="6"/>
    </row>
    <row r="64" spans="1:12" s="34" customFormat="1" ht="15.75" x14ac:dyDescent="0.25">
      <c r="A64" s="16">
        <v>13</v>
      </c>
      <c r="B64" s="17" t="s">
        <v>28</v>
      </c>
      <c r="C64" s="18" t="s">
        <v>29</v>
      </c>
      <c r="D64" s="35">
        <v>1806000518175</v>
      </c>
      <c r="E64" s="52">
        <v>290.02999999999997</v>
      </c>
      <c r="F64" s="53">
        <v>43257</v>
      </c>
      <c r="G64" s="20">
        <v>43269</v>
      </c>
      <c r="H64" s="6"/>
    </row>
    <row r="65" spans="1:8" s="34" customFormat="1" ht="15.75" x14ac:dyDescent="0.25">
      <c r="A65" s="16">
        <v>14</v>
      </c>
      <c r="B65" s="17" t="s">
        <v>28</v>
      </c>
      <c r="C65" s="18" t="s">
        <v>29</v>
      </c>
      <c r="D65" s="35">
        <v>1806000516405</v>
      </c>
      <c r="E65" s="52">
        <v>67.150000000000006</v>
      </c>
      <c r="F65" s="53">
        <v>43263</v>
      </c>
      <c r="G65" s="20">
        <v>43285</v>
      </c>
      <c r="H65" s="6"/>
    </row>
    <row r="66" spans="1:8" s="34" customFormat="1" ht="15.75" x14ac:dyDescent="0.25">
      <c r="A66" s="16">
        <v>15</v>
      </c>
      <c r="B66" s="17" t="s">
        <v>100</v>
      </c>
      <c r="C66" s="22" t="s">
        <v>101</v>
      </c>
      <c r="D66" s="19">
        <v>62032241</v>
      </c>
      <c r="E66" s="26">
        <v>12870.45</v>
      </c>
      <c r="F66" s="20">
        <v>43263</v>
      </c>
      <c r="G66" s="20">
        <v>43278</v>
      </c>
      <c r="H66" s="6"/>
    </row>
    <row r="67" spans="1:8" s="34" customFormat="1" ht="15.75" x14ac:dyDescent="0.25">
      <c r="A67" s="16">
        <v>16</v>
      </c>
      <c r="B67" s="17" t="s">
        <v>189</v>
      </c>
      <c r="C67" s="22" t="s">
        <v>190</v>
      </c>
      <c r="D67" s="19">
        <v>638362</v>
      </c>
      <c r="E67" s="26">
        <v>29.3</v>
      </c>
      <c r="F67" s="20">
        <v>43269</v>
      </c>
      <c r="G67" s="20">
        <v>43272</v>
      </c>
      <c r="H67" s="6"/>
    </row>
    <row r="68" spans="1:8" s="34" customFormat="1" ht="15.75" x14ac:dyDescent="0.25">
      <c r="A68" s="16">
        <v>17</v>
      </c>
      <c r="B68" s="17" t="s">
        <v>296</v>
      </c>
      <c r="C68" s="18" t="s">
        <v>297</v>
      </c>
      <c r="D68" s="19">
        <v>467</v>
      </c>
      <c r="E68" s="26">
        <v>30</v>
      </c>
      <c r="F68" s="20">
        <v>43276</v>
      </c>
      <c r="G68" s="20">
        <v>43287</v>
      </c>
      <c r="H68" s="6"/>
    </row>
    <row r="69" spans="1:8" s="34" customFormat="1" ht="15.75" x14ac:dyDescent="0.25">
      <c r="A69" s="16">
        <v>18</v>
      </c>
      <c r="B69" s="17" t="s">
        <v>296</v>
      </c>
      <c r="C69" s="18" t="s">
        <v>297</v>
      </c>
      <c r="D69" s="19">
        <v>469</v>
      </c>
      <c r="E69" s="26">
        <v>935</v>
      </c>
      <c r="F69" s="20">
        <v>43276</v>
      </c>
      <c r="G69" s="20">
        <v>43287</v>
      </c>
      <c r="H69" s="6"/>
    </row>
    <row r="70" spans="1:8" s="34" customFormat="1" ht="15.75" x14ac:dyDescent="0.25">
      <c r="A70" s="16">
        <v>19</v>
      </c>
      <c r="B70" s="17" t="s">
        <v>296</v>
      </c>
      <c r="C70" s="18" t="s">
        <v>297</v>
      </c>
      <c r="D70" s="19">
        <v>468</v>
      </c>
      <c r="E70" s="26">
        <v>716.25</v>
      </c>
      <c r="F70" s="20">
        <v>43279</v>
      </c>
      <c r="G70" s="20">
        <v>43287</v>
      </c>
      <c r="H70" s="6"/>
    </row>
    <row r="71" spans="1:8" s="34" customFormat="1" ht="15.75" x14ac:dyDescent="0.25">
      <c r="A71" s="16">
        <v>20</v>
      </c>
      <c r="B71" s="17" t="s">
        <v>28</v>
      </c>
      <c r="C71" s="18" t="s">
        <v>29</v>
      </c>
      <c r="D71" s="35">
        <v>1807000512609</v>
      </c>
      <c r="E71" s="52">
        <v>67.150000000000006</v>
      </c>
      <c r="F71" s="53">
        <v>43283</v>
      </c>
      <c r="G71" s="20">
        <v>43315</v>
      </c>
      <c r="H71" s="6"/>
    </row>
    <row r="72" spans="1:8" s="34" customFormat="1" ht="15.75" x14ac:dyDescent="0.25">
      <c r="A72" s="16">
        <v>21</v>
      </c>
      <c r="B72" s="17" t="s">
        <v>28</v>
      </c>
      <c r="C72" s="18" t="s">
        <v>29</v>
      </c>
      <c r="D72" s="35">
        <v>1807000513317</v>
      </c>
      <c r="E72" s="52">
        <v>237.03</v>
      </c>
      <c r="F72" s="53">
        <v>43283</v>
      </c>
      <c r="G72" s="20">
        <v>43285</v>
      </c>
      <c r="H72" s="6"/>
    </row>
    <row r="73" spans="1:8" s="34" customFormat="1" ht="15.75" x14ac:dyDescent="0.25">
      <c r="A73" s="16">
        <v>22</v>
      </c>
      <c r="B73" s="17" t="s">
        <v>28</v>
      </c>
      <c r="C73" s="18" t="s">
        <v>29</v>
      </c>
      <c r="D73" s="35">
        <v>1807000514342</v>
      </c>
      <c r="E73" s="52">
        <v>236.73</v>
      </c>
      <c r="F73" s="53">
        <v>43283</v>
      </c>
      <c r="G73" s="20">
        <v>43285</v>
      </c>
      <c r="H73" s="6"/>
    </row>
    <row r="74" spans="1:8" s="34" customFormat="1" ht="15.75" x14ac:dyDescent="0.25">
      <c r="A74" s="16">
        <v>23</v>
      </c>
      <c r="B74" s="17" t="s">
        <v>28</v>
      </c>
      <c r="C74" s="18" t="s">
        <v>29</v>
      </c>
      <c r="D74" s="35">
        <v>1807000514343</v>
      </c>
      <c r="E74" s="52">
        <v>203.41</v>
      </c>
      <c r="F74" s="53">
        <v>43283</v>
      </c>
      <c r="G74" s="20">
        <v>43285</v>
      </c>
      <c r="H74" s="6"/>
    </row>
    <row r="75" spans="1:8" s="34" customFormat="1" ht="15.75" x14ac:dyDescent="0.25">
      <c r="A75" s="16">
        <v>24</v>
      </c>
      <c r="B75" s="17" t="s">
        <v>28</v>
      </c>
      <c r="C75" s="18" t="s">
        <v>29</v>
      </c>
      <c r="D75" s="35">
        <v>1807000514344</v>
      </c>
      <c r="E75" s="52">
        <v>210.55</v>
      </c>
      <c r="F75" s="53">
        <v>43283</v>
      </c>
      <c r="G75" s="20">
        <v>43285</v>
      </c>
      <c r="H75" s="6"/>
    </row>
    <row r="76" spans="1:8" s="34" customFormat="1" ht="15.75" x14ac:dyDescent="0.25">
      <c r="A76" s="16">
        <v>25</v>
      </c>
      <c r="B76" s="17" t="s">
        <v>18</v>
      </c>
      <c r="C76" s="18" t="s">
        <v>19</v>
      </c>
      <c r="D76" s="19">
        <v>1312032</v>
      </c>
      <c r="E76" s="52">
        <v>3136.82</v>
      </c>
      <c r="F76" s="53">
        <v>43283</v>
      </c>
      <c r="G76" s="20">
        <v>43291</v>
      </c>
      <c r="H76" s="6"/>
    </row>
    <row r="77" spans="1:8" s="34" customFormat="1" ht="15.75" x14ac:dyDescent="0.25">
      <c r="A77" s="16">
        <v>26</v>
      </c>
      <c r="B77" s="17" t="s">
        <v>17</v>
      </c>
      <c r="C77" s="18" t="s">
        <v>27</v>
      </c>
      <c r="D77" s="19">
        <v>829930</v>
      </c>
      <c r="E77" s="26">
        <v>396.48</v>
      </c>
      <c r="F77" s="20">
        <v>43287</v>
      </c>
      <c r="G77" s="20">
        <v>43313</v>
      </c>
      <c r="H77" s="6"/>
    </row>
    <row r="78" spans="1:8" s="34" customFormat="1" ht="15.75" x14ac:dyDescent="0.25">
      <c r="A78" s="16">
        <v>27</v>
      </c>
      <c r="B78" s="17" t="s">
        <v>100</v>
      </c>
      <c r="C78" s="22" t="s">
        <v>101</v>
      </c>
      <c r="D78" s="19">
        <v>63626093</v>
      </c>
      <c r="E78" s="26">
        <v>16134.21</v>
      </c>
      <c r="F78" s="20">
        <v>43293</v>
      </c>
      <c r="G78" s="20">
        <v>43325</v>
      </c>
      <c r="H78" s="6"/>
    </row>
    <row r="79" spans="1:8" s="34" customFormat="1" ht="15.75" x14ac:dyDescent="0.25">
      <c r="A79" s="16">
        <v>28</v>
      </c>
      <c r="B79" s="17" t="s">
        <v>17</v>
      </c>
      <c r="C79" s="18" t="s">
        <v>27</v>
      </c>
      <c r="D79" s="19">
        <v>833927</v>
      </c>
      <c r="E79" s="26">
        <v>594.72</v>
      </c>
      <c r="F79" s="20">
        <v>43314</v>
      </c>
      <c r="G79" s="20">
        <v>43342</v>
      </c>
      <c r="H79" s="6"/>
    </row>
    <row r="80" spans="1:8" s="34" customFormat="1" ht="15.75" x14ac:dyDescent="0.25">
      <c r="A80" s="16">
        <v>29</v>
      </c>
      <c r="B80" s="17" t="s">
        <v>18</v>
      </c>
      <c r="C80" s="18" t="s">
        <v>19</v>
      </c>
      <c r="D80" s="19">
        <v>1331274</v>
      </c>
      <c r="E80" s="52">
        <v>2376.34</v>
      </c>
      <c r="F80" s="53">
        <v>43314</v>
      </c>
      <c r="G80" s="20">
        <v>43322</v>
      </c>
      <c r="H80" s="6"/>
    </row>
    <row r="81" spans="1:8" s="34" customFormat="1" ht="15.75" x14ac:dyDescent="0.25">
      <c r="A81" s="16">
        <v>30</v>
      </c>
      <c r="B81" s="17" t="s">
        <v>28</v>
      </c>
      <c r="C81" s="18" t="s">
        <v>29</v>
      </c>
      <c r="D81" s="35">
        <v>1808000504630</v>
      </c>
      <c r="E81" s="52">
        <v>264.64999999999998</v>
      </c>
      <c r="F81" s="53">
        <v>43315</v>
      </c>
      <c r="G81" s="20">
        <v>43315</v>
      </c>
      <c r="H81" s="6"/>
    </row>
    <row r="82" spans="1:8" s="34" customFormat="1" ht="15.75" x14ac:dyDescent="0.25">
      <c r="A82" s="16">
        <v>31</v>
      </c>
      <c r="B82" s="17" t="s">
        <v>28</v>
      </c>
      <c r="C82" s="18" t="s">
        <v>29</v>
      </c>
      <c r="D82" s="35">
        <v>1808000503998</v>
      </c>
      <c r="E82" s="52">
        <v>67.150000000000006</v>
      </c>
      <c r="F82" s="53">
        <v>43318</v>
      </c>
      <c r="G82" s="20">
        <v>43347</v>
      </c>
      <c r="H82" s="6"/>
    </row>
    <row r="83" spans="1:8" s="34" customFormat="1" ht="15.75" x14ac:dyDescent="0.25">
      <c r="A83" s="16">
        <v>32</v>
      </c>
      <c r="B83" s="17" t="s">
        <v>28</v>
      </c>
      <c r="C83" s="18" t="s">
        <v>29</v>
      </c>
      <c r="D83" s="35">
        <v>1808000505559</v>
      </c>
      <c r="E83" s="52">
        <v>256.23</v>
      </c>
      <c r="F83" s="53">
        <v>43319</v>
      </c>
      <c r="G83" s="20">
        <v>43328</v>
      </c>
      <c r="H83" s="6"/>
    </row>
    <row r="84" spans="1:8" s="34" customFormat="1" ht="15.75" x14ac:dyDescent="0.25">
      <c r="A84" s="16">
        <v>33</v>
      </c>
      <c r="B84" s="17" t="s">
        <v>28</v>
      </c>
      <c r="C84" s="18" t="s">
        <v>29</v>
      </c>
      <c r="D84" s="35">
        <v>1808000505560</v>
      </c>
      <c r="E84" s="52">
        <v>311.89</v>
      </c>
      <c r="F84" s="53">
        <v>43319</v>
      </c>
      <c r="G84" s="20">
        <v>43328</v>
      </c>
      <c r="H84" s="6"/>
    </row>
    <row r="85" spans="1:8" s="34" customFormat="1" ht="15.75" x14ac:dyDescent="0.25">
      <c r="A85" s="16">
        <v>34</v>
      </c>
      <c r="B85" s="17" t="s">
        <v>28</v>
      </c>
      <c r="C85" s="18" t="s">
        <v>29</v>
      </c>
      <c r="D85" s="35">
        <v>1808000505561</v>
      </c>
      <c r="E85" s="52">
        <v>301.60000000000002</v>
      </c>
      <c r="F85" s="53">
        <v>43320</v>
      </c>
      <c r="G85" s="20">
        <v>43328</v>
      </c>
      <c r="H85" s="6"/>
    </row>
    <row r="86" spans="1:8" s="34" customFormat="1" ht="15.75" x14ac:dyDescent="0.25">
      <c r="A86" s="16">
        <v>35</v>
      </c>
      <c r="B86" s="17" t="s">
        <v>189</v>
      </c>
      <c r="C86" s="22" t="s">
        <v>190</v>
      </c>
      <c r="D86" s="19">
        <v>657557</v>
      </c>
      <c r="E86" s="26">
        <v>21</v>
      </c>
      <c r="F86" s="20">
        <v>43326</v>
      </c>
      <c r="G86" s="20">
        <v>43328</v>
      </c>
      <c r="H86" s="6"/>
    </row>
    <row r="87" spans="1:8" s="34" customFormat="1" ht="15.75" x14ac:dyDescent="0.25">
      <c r="A87" s="16">
        <v>36</v>
      </c>
      <c r="B87" s="17" t="s">
        <v>100</v>
      </c>
      <c r="C87" s="22" t="s">
        <v>101</v>
      </c>
      <c r="D87" s="19">
        <v>65152245</v>
      </c>
      <c r="E87" s="26">
        <v>15831.59</v>
      </c>
      <c r="F87" s="20">
        <v>43327</v>
      </c>
      <c r="G87" s="20">
        <v>43356</v>
      </c>
      <c r="H87" s="6"/>
    </row>
    <row r="88" spans="1:8" s="34" customFormat="1" ht="15.75" x14ac:dyDescent="0.25">
      <c r="A88" s="16">
        <v>37</v>
      </c>
      <c r="B88" s="17" t="s">
        <v>296</v>
      </c>
      <c r="C88" s="18" t="s">
        <v>297</v>
      </c>
      <c r="D88" s="71">
        <v>2018679</v>
      </c>
      <c r="E88" s="26">
        <v>205</v>
      </c>
      <c r="F88" s="20">
        <v>43342</v>
      </c>
      <c r="G88" s="20">
        <v>43349</v>
      </c>
      <c r="H88" s="6"/>
    </row>
    <row r="89" spans="1:8" s="34" customFormat="1" ht="15.75" x14ac:dyDescent="0.25">
      <c r="A89" s="16">
        <v>38</v>
      </c>
      <c r="B89" s="17" t="s">
        <v>296</v>
      </c>
      <c r="C89" s="18" t="s">
        <v>297</v>
      </c>
      <c r="D89" s="71" t="s">
        <v>362</v>
      </c>
      <c r="E89" s="26">
        <v>57.5</v>
      </c>
      <c r="F89" s="20">
        <v>43342</v>
      </c>
      <c r="G89" s="20">
        <v>43349</v>
      </c>
      <c r="H89" s="6"/>
    </row>
    <row r="90" spans="1:8" s="34" customFormat="1" ht="15.75" x14ac:dyDescent="0.25">
      <c r="A90" s="16">
        <v>39</v>
      </c>
      <c r="B90" s="17" t="s">
        <v>17</v>
      </c>
      <c r="C90" s="18" t="s">
        <v>27</v>
      </c>
      <c r="D90" s="71" t="s">
        <v>363</v>
      </c>
      <c r="E90" s="26">
        <v>859.04</v>
      </c>
      <c r="F90" s="20">
        <v>43346</v>
      </c>
      <c r="G90" s="20"/>
      <c r="H90" s="6" t="s">
        <v>372</v>
      </c>
    </row>
    <row r="91" spans="1:8" s="34" customFormat="1" ht="15.75" x14ac:dyDescent="0.25">
      <c r="A91" s="16">
        <v>40</v>
      </c>
      <c r="B91" s="17" t="s">
        <v>28</v>
      </c>
      <c r="C91" s="18" t="s">
        <v>29</v>
      </c>
      <c r="D91" s="71" t="s">
        <v>365</v>
      </c>
      <c r="E91" s="26">
        <v>67.150000000000006</v>
      </c>
      <c r="F91" s="20">
        <v>43346</v>
      </c>
      <c r="G91" s="20"/>
      <c r="H91" s="6" t="s">
        <v>370</v>
      </c>
    </row>
    <row r="92" spans="1:8" s="34" customFormat="1" ht="15.75" x14ac:dyDescent="0.25">
      <c r="A92" s="16">
        <v>41</v>
      </c>
      <c r="B92" s="17" t="s">
        <v>28</v>
      </c>
      <c r="C92" s="18" t="s">
        <v>29</v>
      </c>
      <c r="D92" s="71" t="s">
        <v>366</v>
      </c>
      <c r="E92" s="26">
        <v>268.72000000000003</v>
      </c>
      <c r="F92" s="20">
        <v>43346</v>
      </c>
      <c r="G92" s="20">
        <v>43347</v>
      </c>
      <c r="H92" s="6"/>
    </row>
    <row r="93" spans="1:8" s="34" customFormat="1" ht="15.75" x14ac:dyDescent="0.25">
      <c r="A93" s="16">
        <v>42</v>
      </c>
      <c r="B93" s="17" t="s">
        <v>28</v>
      </c>
      <c r="C93" s="18" t="s">
        <v>29</v>
      </c>
      <c r="D93" s="71" t="s">
        <v>367</v>
      </c>
      <c r="E93" s="26">
        <v>262.86</v>
      </c>
      <c r="F93" s="20">
        <v>43346</v>
      </c>
      <c r="G93" s="20">
        <v>43347</v>
      </c>
      <c r="H93" s="6"/>
    </row>
    <row r="94" spans="1:8" s="34" customFormat="1" ht="15.75" x14ac:dyDescent="0.25">
      <c r="A94" s="16">
        <v>43</v>
      </c>
      <c r="B94" s="17" t="s">
        <v>28</v>
      </c>
      <c r="C94" s="18" t="s">
        <v>29</v>
      </c>
      <c r="D94" s="71" t="s">
        <v>368</v>
      </c>
      <c r="E94" s="26">
        <v>250.62</v>
      </c>
      <c r="F94" s="20">
        <v>43346</v>
      </c>
      <c r="G94" s="20">
        <v>43347</v>
      </c>
      <c r="H94" s="6"/>
    </row>
    <row r="95" spans="1:8" s="34" customFormat="1" ht="15.75" x14ac:dyDescent="0.25">
      <c r="A95" s="16">
        <v>44</v>
      </c>
      <c r="B95" s="17" t="s">
        <v>28</v>
      </c>
      <c r="C95" s="18" t="s">
        <v>29</v>
      </c>
      <c r="D95" s="71" t="s">
        <v>369</v>
      </c>
      <c r="E95" s="26">
        <v>248.07</v>
      </c>
      <c r="F95" s="20">
        <v>43346</v>
      </c>
      <c r="G95" s="20">
        <v>43347</v>
      </c>
      <c r="H95" s="6"/>
    </row>
    <row r="96" spans="1:8" s="34" customFormat="1" ht="15.75" x14ac:dyDescent="0.25">
      <c r="A96" s="16">
        <v>45</v>
      </c>
      <c r="B96" s="57" t="s">
        <v>18</v>
      </c>
      <c r="C96" s="18" t="s">
        <v>19</v>
      </c>
      <c r="D96" s="71" t="s">
        <v>371</v>
      </c>
      <c r="E96" s="26">
        <v>2811.26</v>
      </c>
      <c r="F96" s="20">
        <v>43347</v>
      </c>
      <c r="G96" s="20">
        <v>43349</v>
      </c>
      <c r="H96" s="6"/>
    </row>
    <row r="97" spans="1:12" s="34" customFormat="1" ht="15.75" x14ac:dyDescent="0.25">
      <c r="A97" s="16">
        <v>46</v>
      </c>
      <c r="B97" s="17" t="s">
        <v>100</v>
      </c>
      <c r="C97" s="22" t="s">
        <v>101</v>
      </c>
      <c r="D97" s="71" t="s">
        <v>376</v>
      </c>
      <c r="E97" s="26">
        <v>19325.599999999999</v>
      </c>
      <c r="F97" s="20">
        <v>43356</v>
      </c>
      <c r="G97" s="20"/>
      <c r="H97" s="6" t="s">
        <v>377</v>
      </c>
    </row>
    <row r="98" spans="1:12" s="34" customFormat="1" ht="15.75" x14ac:dyDescent="0.25">
      <c r="A98" s="17">
        <v>47</v>
      </c>
      <c r="B98" s="57" t="s">
        <v>189</v>
      </c>
      <c r="C98" s="18" t="s">
        <v>190</v>
      </c>
      <c r="D98" s="71" t="s">
        <v>374</v>
      </c>
      <c r="E98" s="26">
        <v>40.65</v>
      </c>
      <c r="F98" s="20">
        <v>43357</v>
      </c>
      <c r="G98" s="20">
        <v>43357</v>
      </c>
      <c r="H98" s="6"/>
    </row>
    <row r="99" spans="1:12" s="34" customFormat="1" ht="15.75" x14ac:dyDescent="0.25">
      <c r="A99" s="72">
        <v>48</v>
      </c>
      <c r="B99" s="17" t="s">
        <v>305</v>
      </c>
      <c r="C99" s="18" t="s">
        <v>306</v>
      </c>
      <c r="D99" s="71" t="s">
        <v>375</v>
      </c>
      <c r="E99" s="26">
        <v>234.99</v>
      </c>
      <c r="F99" s="20">
        <v>43362</v>
      </c>
      <c r="G99" s="20">
        <v>43362</v>
      </c>
      <c r="H99" s="6"/>
    </row>
    <row r="100" spans="1:12" s="34" customFormat="1" ht="15.75" x14ac:dyDescent="0.25">
      <c r="A100" s="303" t="s">
        <v>16</v>
      </c>
      <c r="B100" s="304"/>
      <c r="C100" s="8"/>
      <c r="D100" s="9"/>
      <c r="E100" s="24">
        <f>SUM(E52:E99)</f>
        <v>99293.3</v>
      </c>
      <c r="F100" s="10"/>
      <c r="G100" s="6"/>
      <c r="H100" s="6"/>
    </row>
    <row r="101" spans="1:12" ht="15.75" thickBot="1" x14ac:dyDescent="0.3">
      <c r="A101" s="39"/>
      <c r="C101" s="41"/>
      <c r="D101" s="12"/>
      <c r="E101" s="27"/>
      <c r="F101" s="40"/>
      <c r="G101" s="40"/>
    </row>
    <row r="102" spans="1:12" ht="19.5" thickBot="1" x14ac:dyDescent="0.3">
      <c r="A102" s="299" t="s">
        <v>13</v>
      </c>
      <c r="B102" s="300"/>
      <c r="C102" s="300"/>
      <c r="D102" s="300"/>
      <c r="E102" s="300"/>
      <c r="F102" s="300"/>
      <c r="G102" s="300"/>
      <c r="H102" s="301"/>
      <c r="I102" s="37"/>
      <c r="J102" s="37"/>
      <c r="K102" s="37"/>
      <c r="L102" s="37"/>
    </row>
    <row r="103" spans="1:12" ht="42.75" x14ac:dyDescent="0.25">
      <c r="A103" s="28" t="s">
        <v>2</v>
      </c>
      <c r="B103" s="28" t="s">
        <v>3</v>
      </c>
      <c r="C103" s="29" t="s">
        <v>4</v>
      </c>
      <c r="D103" s="30" t="s">
        <v>0</v>
      </c>
      <c r="E103" s="31" t="s">
        <v>14</v>
      </c>
      <c r="F103" s="28" t="s">
        <v>5</v>
      </c>
      <c r="G103" s="28" t="s">
        <v>6</v>
      </c>
      <c r="H103" s="28" t="s">
        <v>7</v>
      </c>
    </row>
    <row r="104" spans="1:12" s="34" customFormat="1" ht="15.75" x14ac:dyDescent="0.25">
      <c r="A104" s="16">
        <v>1</v>
      </c>
      <c r="B104" s="17"/>
      <c r="C104" s="18"/>
      <c r="D104" s="16"/>
      <c r="E104" s="23"/>
      <c r="F104" s="20"/>
      <c r="G104" s="21"/>
      <c r="H104" s="6"/>
    </row>
    <row r="105" spans="1:12" s="34" customFormat="1" ht="15.75" x14ac:dyDescent="0.25">
      <c r="A105" s="17">
        <v>2</v>
      </c>
      <c r="B105" s="17"/>
      <c r="C105" s="18"/>
      <c r="D105" s="17"/>
      <c r="E105" s="52"/>
      <c r="F105" s="53"/>
      <c r="G105" s="53"/>
      <c r="H105" s="54"/>
    </row>
    <row r="106" spans="1:12" s="34" customFormat="1" ht="15.75" x14ac:dyDescent="0.25">
      <c r="A106" s="16">
        <v>3</v>
      </c>
      <c r="B106" s="17"/>
      <c r="C106" s="18"/>
      <c r="D106" s="56"/>
      <c r="E106" s="52"/>
      <c r="F106" s="53"/>
      <c r="G106" s="20"/>
      <c r="H106" s="54"/>
    </row>
    <row r="107" spans="1:12" s="34" customFormat="1" ht="15.75" x14ac:dyDescent="0.25">
      <c r="A107" s="303" t="s">
        <v>16</v>
      </c>
      <c r="B107" s="304"/>
      <c r="C107" s="8"/>
      <c r="D107" s="9"/>
      <c r="E107" s="24">
        <f>SUM(E104:E106)</f>
        <v>0</v>
      </c>
      <c r="F107" s="10"/>
      <c r="G107" s="6"/>
      <c r="H107" s="24"/>
    </row>
    <row r="108" spans="1:12" ht="15.75" thickBot="1" x14ac:dyDescent="0.3">
      <c r="C108" s="12"/>
      <c r="D108" s="12"/>
    </row>
    <row r="109" spans="1:12" ht="19.5" thickBot="1" x14ac:dyDescent="0.3">
      <c r="A109" s="299" t="s">
        <v>11</v>
      </c>
      <c r="B109" s="300"/>
      <c r="C109" s="300"/>
      <c r="D109" s="300"/>
      <c r="E109" s="300"/>
      <c r="F109" s="300"/>
      <c r="G109" s="300"/>
      <c r="H109" s="301"/>
      <c r="I109" s="37"/>
      <c r="J109" s="37"/>
      <c r="K109" s="37"/>
      <c r="L109" s="37"/>
    </row>
    <row r="110" spans="1:12" ht="42.75" x14ac:dyDescent="0.25">
      <c r="A110" s="28" t="s">
        <v>2</v>
      </c>
      <c r="B110" s="28" t="s">
        <v>3</v>
      </c>
      <c r="C110" s="29" t="s">
        <v>4</v>
      </c>
      <c r="D110" s="30" t="s">
        <v>0</v>
      </c>
      <c r="E110" s="31" t="s">
        <v>14</v>
      </c>
      <c r="F110" s="28" t="s">
        <v>5</v>
      </c>
      <c r="G110" s="28" t="s">
        <v>6</v>
      </c>
      <c r="H110" s="28" t="s">
        <v>7</v>
      </c>
    </row>
    <row r="111" spans="1:12" s="34" customFormat="1" ht="15.75" x14ac:dyDescent="0.25">
      <c r="A111" s="16">
        <v>1</v>
      </c>
      <c r="B111" s="57" t="s">
        <v>269</v>
      </c>
      <c r="C111" s="18" t="s">
        <v>270</v>
      </c>
      <c r="D111" s="47">
        <v>20987</v>
      </c>
      <c r="E111" s="26">
        <v>5750</v>
      </c>
      <c r="F111" s="20">
        <v>43223</v>
      </c>
      <c r="G111" s="20">
        <v>43257</v>
      </c>
      <c r="H111" s="6"/>
    </row>
    <row r="112" spans="1:12" s="34" customFormat="1" ht="15.75" x14ac:dyDescent="0.25">
      <c r="A112" s="16">
        <v>2</v>
      </c>
      <c r="B112" s="57" t="s">
        <v>274</v>
      </c>
      <c r="C112" s="18" t="s">
        <v>275</v>
      </c>
      <c r="D112" s="47">
        <v>288</v>
      </c>
      <c r="E112" s="26">
        <v>180</v>
      </c>
      <c r="F112" s="20">
        <v>43227</v>
      </c>
      <c r="G112" s="20">
        <v>43257</v>
      </c>
      <c r="H112" s="6"/>
    </row>
    <row r="113" spans="1:8" s="34" customFormat="1" ht="15.75" x14ac:dyDescent="0.25">
      <c r="A113" s="16">
        <v>3</v>
      </c>
      <c r="B113" s="57" t="s">
        <v>277</v>
      </c>
      <c r="C113" s="18" t="s">
        <v>276</v>
      </c>
      <c r="D113" s="47">
        <v>4749</v>
      </c>
      <c r="E113" s="26">
        <v>112.5</v>
      </c>
      <c r="F113" s="20">
        <v>43227</v>
      </c>
      <c r="G113" s="20">
        <v>43257</v>
      </c>
      <c r="H113" s="6"/>
    </row>
    <row r="114" spans="1:8" s="34" customFormat="1" ht="15.75" x14ac:dyDescent="0.25">
      <c r="A114" s="16">
        <v>4</v>
      </c>
      <c r="B114" s="57" t="s">
        <v>277</v>
      </c>
      <c r="C114" s="18" t="s">
        <v>276</v>
      </c>
      <c r="D114" s="47">
        <v>4750</v>
      </c>
      <c r="E114" s="26">
        <v>1100</v>
      </c>
      <c r="F114" s="20">
        <v>43227</v>
      </c>
      <c r="G114" s="20">
        <v>43257</v>
      </c>
      <c r="H114" s="6"/>
    </row>
    <row r="115" spans="1:8" s="34" customFormat="1" ht="15.75" x14ac:dyDescent="0.25">
      <c r="A115" s="16">
        <v>5</v>
      </c>
      <c r="B115" s="57" t="s">
        <v>278</v>
      </c>
      <c r="C115" s="18" t="s">
        <v>279</v>
      </c>
      <c r="D115" s="47">
        <v>870</v>
      </c>
      <c r="E115" s="26">
        <v>185.5</v>
      </c>
      <c r="F115" s="20">
        <v>43227</v>
      </c>
      <c r="G115" s="20">
        <v>43257</v>
      </c>
      <c r="H115" s="6"/>
    </row>
    <row r="116" spans="1:8" s="34" customFormat="1" ht="15.75" x14ac:dyDescent="0.25">
      <c r="A116" s="16">
        <v>6</v>
      </c>
      <c r="B116" s="57" t="s">
        <v>39</v>
      </c>
      <c r="C116" s="18" t="s">
        <v>40</v>
      </c>
      <c r="D116" s="47">
        <v>8459</v>
      </c>
      <c r="E116" s="26">
        <v>1323.6</v>
      </c>
      <c r="F116" s="20">
        <v>43227</v>
      </c>
      <c r="G116" s="20">
        <v>43256</v>
      </c>
      <c r="H116" s="6"/>
    </row>
    <row r="117" spans="1:8" s="34" customFormat="1" ht="15.75" x14ac:dyDescent="0.25">
      <c r="A117" s="16">
        <v>7</v>
      </c>
      <c r="B117" s="57" t="s">
        <v>281</v>
      </c>
      <c r="C117" s="18" t="s">
        <v>282</v>
      </c>
      <c r="D117" s="47">
        <v>20183</v>
      </c>
      <c r="E117" s="26">
        <v>1772.1</v>
      </c>
      <c r="F117" s="20">
        <v>43227</v>
      </c>
      <c r="G117" s="20">
        <v>43256</v>
      </c>
      <c r="H117" s="6"/>
    </row>
    <row r="118" spans="1:8" s="34" customFormat="1" ht="15.75" x14ac:dyDescent="0.25">
      <c r="A118" s="16">
        <v>8</v>
      </c>
      <c r="B118" s="57" t="s">
        <v>283</v>
      </c>
      <c r="C118" s="18" t="s">
        <v>284</v>
      </c>
      <c r="D118" s="47">
        <v>12742</v>
      </c>
      <c r="E118" s="26">
        <v>5000</v>
      </c>
      <c r="F118" s="20">
        <v>43228</v>
      </c>
      <c r="G118" s="20">
        <v>43257</v>
      </c>
      <c r="H118" s="6"/>
    </row>
    <row r="119" spans="1:8" s="34" customFormat="1" ht="15.75" x14ac:dyDescent="0.25">
      <c r="A119" s="16">
        <v>9</v>
      </c>
      <c r="B119" s="57" t="s">
        <v>228</v>
      </c>
      <c r="C119" s="18" t="s">
        <v>229</v>
      </c>
      <c r="D119" s="47">
        <v>155</v>
      </c>
      <c r="E119" s="26">
        <v>951</v>
      </c>
      <c r="F119" s="20">
        <v>43230</v>
      </c>
      <c r="G119" s="20">
        <v>43257</v>
      </c>
      <c r="H119" s="6"/>
    </row>
    <row r="120" spans="1:8" s="34" customFormat="1" ht="15.75" x14ac:dyDescent="0.25">
      <c r="A120" s="16">
        <v>10</v>
      </c>
      <c r="B120" s="57" t="s">
        <v>285</v>
      </c>
      <c r="C120" s="18" t="s">
        <v>286</v>
      </c>
      <c r="D120" s="47">
        <v>1931</v>
      </c>
      <c r="E120" s="26">
        <v>703.96</v>
      </c>
      <c r="F120" s="20">
        <v>43230</v>
      </c>
      <c r="G120" s="20">
        <v>43257</v>
      </c>
      <c r="H120" s="6"/>
    </row>
    <row r="121" spans="1:8" s="34" customFormat="1" ht="15.75" x14ac:dyDescent="0.25">
      <c r="A121" s="16">
        <v>11</v>
      </c>
      <c r="B121" s="57" t="s">
        <v>290</v>
      </c>
      <c r="C121" s="18" t="s">
        <v>288</v>
      </c>
      <c r="D121" s="47">
        <v>2542</v>
      </c>
      <c r="E121" s="26">
        <v>2920</v>
      </c>
      <c r="F121" s="20">
        <v>43231</v>
      </c>
      <c r="G121" s="20">
        <v>43257</v>
      </c>
      <c r="H121" s="6"/>
    </row>
    <row r="122" spans="1:8" s="34" customFormat="1" ht="15.75" x14ac:dyDescent="0.25">
      <c r="A122" s="16">
        <v>12</v>
      </c>
      <c r="B122" s="57" t="s">
        <v>299</v>
      </c>
      <c r="C122" s="18" t="s">
        <v>300</v>
      </c>
      <c r="D122" s="47">
        <v>6465</v>
      </c>
      <c r="E122" s="26">
        <v>471.95</v>
      </c>
      <c r="F122" s="20">
        <v>43238</v>
      </c>
      <c r="G122" s="20">
        <v>43256</v>
      </c>
      <c r="H122" s="6"/>
    </row>
    <row r="123" spans="1:8" s="34" customFormat="1" ht="15.75" x14ac:dyDescent="0.25">
      <c r="A123" s="16">
        <v>13</v>
      </c>
      <c r="B123" s="57" t="s">
        <v>301</v>
      </c>
      <c r="C123" s="18" t="s">
        <v>302</v>
      </c>
      <c r="D123" s="47">
        <v>3186</v>
      </c>
      <c r="E123" s="26">
        <v>6008.33</v>
      </c>
      <c r="F123" s="20">
        <v>43238</v>
      </c>
      <c r="G123" s="20">
        <v>43257</v>
      </c>
      <c r="H123" s="6"/>
    </row>
    <row r="124" spans="1:8" s="34" customFormat="1" ht="15.75" x14ac:dyDescent="0.25">
      <c r="A124" s="16">
        <v>14</v>
      </c>
      <c r="B124" s="57" t="s">
        <v>303</v>
      </c>
      <c r="C124" s="18" t="s">
        <v>304</v>
      </c>
      <c r="D124" s="47">
        <v>427</v>
      </c>
      <c r="E124" s="26">
        <v>150</v>
      </c>
      <c r="F124" s="20">
        <v>43238</v>
      </c>
      <c r="G124" s="20">
        <v>43257</v>
      </c>
      <c r="H124" s="6"/>
    </row>
    <row r="125" spans="1:8" s="34" customFormat="1" ht="15.75" x14ac:dyDescent="0.25">
      <c r="A125" s="16">
        <v>15</v>
      </c>
      <c r="B125" s="57" t="s">
        <v>264</v>
      </c>
      <c r="C125" s="18" t="s">
        <v>265</v>
      </c>
      <c r="D125" s="47">
        <v>7545</v>
      </c>
      <c r="E125" s="26">
        <v>1307.1300000000001</v>
      </c>
      <c r="F125" s="20">
        <v>43245</v>
      </c>
      <c r="G125" s="20">
        <v>43257</v>
      </c>
      <c r="H125" s="6"/>
    </row>
    <row r="126" spans="1:8" s="34" customFormat="1" ht="15.75" x14ac:dyDescent="0.25">
      <c r="A126" s="16">
        <v>16</v>
      </c>
      <c r="B126" s="57" t="s">
        <v>264</v>
      </c>
      <c r="C126" s="18" t="s">
        <v>265</v>
      </c>
      <c r="D126" s="47">
        <v>7546</v>
      </c>
      <c r="E126" s="26">
        <v>444.24</v>
      </c>
      <c r="F126" s="20">
        <v>43245</v>
      </c>
      <c r="G126" s="20">
        <v>43257</v>
      </c>
      <c r="H126" s="6"/>
    </row>
    <row r="127" spans="1:8" s="34" customFormat="1" ht="15.75" x14ac:dyDescent="0.25">
      <c r="A127" s="16">
        <v>17</v>
      </c>
      <c r="B127" s="17" t="s">
        <v>20</v>
      </c>
      <c r="C127" s="18" t="s">
        <v>25</v>
      </c>
      <c r="D127" s="35" t="s">
        <v>312</v>
      </c>
      <c r="E127" s="52">
        <v>1707.67</v>
      </c>
      <c r="F127" s="53">
        <v>43258</v>
      </c>
      <c r="G127" s="20">
        <v>43265</v>
      </c>
      <c r="H127" s="6"/>
    </row>
    <row r="128" spans="1:8" s="34" customFormat="1" ht="15.75" x14ac:dyDescent="0.25">
      <c r="A128" s="16">
        <v>18</v>
      </c>
      <c r="B128" s="17" t="s">
        <v>314</v>
      </c>
      <c r="C128" s="18" t="s">
        <v>315</v>
      </c>
      <c r="D128" s="35">
        <v>2018210</v>
      </c>
      <c r="E128" s="52">
        <v>2579.6</v>
      </c>
      <c r="F128" s="53">
        <v>43258</v>
      </c>
      <c r="G128" s="20">
        <v>43286</v>
      </c>
      <c r="H128" s="6"/>
    </row>
    <row r="129" spans="1:8" s="34" customFormat="1" ht="15.75" x14ac:dyDescent="0.25">
      <c r="A129" s="16">
        <v>19</v>
      </c>
      <c r="B129" s="17" t="s">
        <v>201</v>
      </c>
      <c r="C129" s="18" t="s">
        <v>202</v>
      </c>
      <c r="D129" s="47">
        <v>1072</v>
      </c>
      <c r="E129" s="52">
        <v>72.2</v>
      </c>
      <c r="F129" s="53">
        <v>43259</v>
      </c>
      <c r="G129" s="20">
        <v>43286</v>
      </c>
      <c r="H129" s="6"/>
    </row>
    <row r="130" spans="1:8" s="34" customFormat="1" ht="15.75" x14ac:dyDescent="0.25">
      <c r="A130" s="16">
        <v>20</v>
      </c>
      <c r="B130" s="17" t="s">
        <v>318</v>
      </c>
      <c r="C130" s="18" t="s">
        <v>319</v>
      </c>
      <c r="D130" s="47">
        <v>2018354</v>
      </c>
      <c r="E130" s="52">
        <v>297</v>
      </c>
      <c r="F130" s="53">
        <v>43263</v>
      </c>
      <c r="G130" s="20">
        <v>43286</v>
      </c>
      <c r="H130" s="6"/>
    </row>
    <row r="131" spans="1:8" s="34" customFormat="1" ht="15.75" x14ac:dyDescent="0.25">
      <c r="A131" s="16">
        <v>21</v>
      </c>
      <c r="B131" s="17" t="s">
        <v>320</v>
      </c>
      <c r="C131" s="18" t="s">
        <v>321</v>
      </c>
      <c r="D131" s="47">
        <v>5597</v>
      </c>
      <c r="E131" s="52">
        <v>56.8</v>
      </c>
      <c r="F131" s="53">
        <v>43264</v>
      </c>
      <c r="G131" s="20">
        <v>43286</v>
      </c>
      <c r="H131" s="6"/>
    </row>
    <row r="132" spans="1:8" s="34" customFormat="1" ht="15.75" x14ac:dyDescent="0.25">
      <c r="A132" s="16">
        <v>22</v>
      </c>
      <c r="B132" s="17" t="s">
        <v>208</v>
      </c>
      <c r="C132" s="18" t="s">
        <v>209</v>
      </c>
      <c r="D132" s="47">
        <v>3954</v>
      </c>
      <c r="E132" s="52">
        <v>3806.61</v>
      </c>
      <c r="F132" s="53">
        <v>43264</v>
      </c>
      <c r="G132" s="20">
        <v>43286</v>
      </c>
      <c r="H132" s="6"/>
    </row>
    <row r="133" spans="1:8" s="34" customFormat="1" ht="15.75" x14ac:dyDescent="0.25">
      <c r="A133" s="16">
        <v>23</v>
      </c>
      <c r="B133" s="17" t="s">
        <v>322</v>
      </c>
      <c r="C133" s="18" t="s">
        <v>323</v>
      </c>
      <c r="D133" s="47">
        <v>37</v>
      </c>
      <c r="E133" s="52">
        <v>1117.08</v>
      </c>
      <c r="F133" s="53">
        <v>43265</v>
      </c>
      <c r="G133" s="20">
        <v>43286</v>
      </c>
      <c r="H133" s="6"/>
    </row>
    <row r="134" spans="1:8" s="34" customFormat="1" ht="15.75" x14ac:dyDescent="0.25">
      <c r="A134" s="16">
        <v>24</v>
      </c>
      <c r="B134" s="17" t="s">
        <v>325</v>
      </c>
      <c r="C134" s="18" t="s">
        <v>326</v>
      </c>
      <c r="D134" s="47">
        <v>137</v>
      </c>
      <c r="E134" s="52">
        <v>2733.3</v>
      </c>
      <c r="F134" s="53">
        <v>43270</v>
      </c>
      <c r="G134" s="20">
        <v>43286</v>
      </c>
      <c r="H134" s="6"/>
    </row>
    <row r="135" spans="1:8" s="34" customFormat="1" ht="15.75" x14ac:dyDescent="0.25">
      <c r="A135" s="16">
        <v>25</v>
      </c>
      <c r="B135" s="17" t="s">
        <v>327</v>
      </c>
      <c r="C135" s="18" t="s">
        <v>209</v>
      </c>
      <c r="D135" s="47">
        <v>5882</v>
      </c>
      <c r="E135" s="52">
        <v>190.76</v>
      </c>
      <c r="F135" s="53">
        <v>43270</v>
      </c>
      <c r="G135" s="20">
        <v>43286</v>
      </c>
      <c r="H135" s="6"/>
    </row>
    <row r="136" spans="1:8" s="34" customFormat="1" ht="15.75" x14ac:dyDescent="0.25">
      <c r="A136" s="16">
        <v>26</v>
      </c>
      <c r="B136" s="17" t="s">
        <v>94</v>
      </c>
      <c r="C136" s="18" t="s">
        <v>95</v>
      </c>
      <c r="D136" s="47">
        <v>13187</v>
      </c>
      <c r="E136" s="52">
        <v>11932.84</v>
      </c>
      <c r="F136" s="53">
        <v>43276</v>
      </c>
      <c r="G136" s="20">
        <v>43286</v>
      </c>
      <c r="H136" s="6"/>
    </row>
    <row r="137" spans="1:8" s="34" customFormat="1" ht="15.75" x14ac:dyDescent="0.25">
      <c r="A137" s="16">
        <v>27</v>
      </c>
      <c r="B137" s="17" t="s">
        <v>283</v>
      </c>
      <c r="C137" s="18" t="s">
        <v>284</v>
      </c>
      <c r="D137" s="47">
        <v>7890</v>
      </c>
      <c r="E137" s="52">
        <v>2999.5</v>
      </c>
      <c r="F137" s="53">
        <v>43277</v>
      </c>
      <c r="G137" s="20">
        <v>43291</v>
      </c>
      <c r="H137" s="6"/>
    </row>
    <row r="138" spans="1:8" s="34" customFormat="1" ht="15.75" x14ac:dyDescent="0.25">
      <c r="A138" s="16">
        <v>28</v>
      </c>
      <c r="B138" s="17" t="s">
        <v>283</v>
      </c>
      <c r="C138" s="18" t="s">
        <v>284</v>
      </c>
      <c r="D138" s="47">
        <v>7892</v>
      </c>
      <c r="E138" s="52">
        <v>2499.5</v>
      </c>
      <c r="F138" s="53">
        <v>43277</v>
      </c>
      <c r="G138" s="20">
        <v>43291</v>
      </c>
      <c r="H138" s="6"/>
    </row>
    <row r="139" spans="1:8" s="34" customFormat="1" ht="15.75" x14ac:dyDescent="0.25">
      <c r="A139" s="16">
        <v>29</v>
      </c>
      <c r="B139" s="17" t="s">
        <v>20</v>
      </c>
      <c r="C139" s="18" t="s">
        <v>25</v>
      </c>
      <c r="D139" s="35" t="s">
        <v>331</v>
      </c>
      <c r="E139" s="52">
        <v>1402.3</v>
      </c>
      <c r="F139" s="53">
        <v>43284</v>
      </c>
      <c r="G139" s="20">
        <v>43294</v>
      </c>
      <c r="H139" s="6"/>
    </row>
    <row r="140" spans="1:8" s="34" customFormat="1" ht="15.75" x14ac:dyDescent="0.25">
      <c r="A140" s="16">
        <v>30</v>
      </c>
      <c r="B140" s="17" t="s">
        <v>107</v>
      </c>
      <c r="C140" s="18" t="s">
        <v>334</v>
      </c>
      <c r="D140" s="47">
        <v>2105</v>
      </c>
      <c r="E140" s="52">
        <v>241.35</v>
      </c>
      <c r="F140" s="53">
        <v>43284</v>
      </c>
      <c r="G140" s="20">
        <v>43294</v>
      </c>
      <c r="H140" s="6"/>
    </row>
    <row r="141" spans="1:8" s="34" customFormat="1" ht="15.75" x14ac:dyDescent="0.25">
      <c r="A141" s="16">
        <v>31</v>
      </c>
      <c r="B141" s="17" t="s">
        <v>337</v>
      </c>
      <c r="C141" s="18" t="s">
        <v>338</v>
      </c>
      <c r="D141" s="35">
        <v>462</v>
      </c>
      <c r="E141" s="52">
        <v>1701.36</v>
      </c>
      <c r="F141" s="53">
        <v>43292</v>
      </c>
      <c r="G141" s="20">
        <v>43294</v>
      </c>
      <c r="H141" s="6"/>
    </row>
    <row r="142" spans="1:8" s="34" customFormat="1" ht="15.75" x14ac:dyDescent="0.25">
      <c r="A142" s="16">
        <v>32</v>
      </c>
      <c r="B142" s="17" t="s">
        <v>341</v>
      </c>
      <c r="C142" s="18" t="s">
        <v>342</v>
      </c>
      <c r="D142" s="71" t="s">
        <v>343</v>
      </c>
      <c r="E142" s="52">
        <v>1850</v>
      </c>
      <c r="F142" s="53">
        <v>43294</v>
      </c>
      <c r="G142" s="20">
        <v>43315</v>
      </c>
      <c r="H142" s="6"/>
    </row>
    <row r="143" spans="1:8" s="34" customFormat="1" ht="15.75" x14ac:dyDescent="0.25">
      <c r="A143" s="16">
        <v>33</v>
      </c>
      <c r="B143" s="17" t="s">
        <v>210</v>
      </c>
      <c r="C143" s="18" t="s">
        <v>211</v>
      </c>
      <c r="D143" s="47">
        <v>6502</v>
      </c>
      <c r="E143" s="52">
        <v>1646.05</v>
      </c>
      <c r="F143" s="53">
        <v>43301</v>
      </c>
      <c r="G143" s="20">
        <v>43306</v>
      </c>
      <c r="H143" s="6"/>
    </row>
    <row r="144" spans="1:8" s="34" customFormat="1" ht="15.75" x14ac:dyDescent="0.25">
      <c r="A144" s="16">
        <v>34</v>
      </c>
      <c r="B144" s="17" t="s">
        <v>345</v>
      </c>
      <c r="C144" s="18" t="s">
        <v>347</v>
      </c>
      <c r="D144" s="47">
        <v>2004</v>
      </c>
      <c r="E144" s="52">
        <v>1347</v>
      </c>
      <c r="F144" s="53">
        <v>43307</v>
      </c>
      <c r="G144" s="20">
        <v>43318</v>
      </c>
      <c r="H144" s="6"/>
    </row>
    <row r="145" spans="1:8" s="34" customFormat="1" ht="15.75" x14ac:dyDescent="0.25">
      <c r="A145" s="16">
        <v>35</v>
      </c>
      <c r="B145" s="17" t="s">
        <v>345</v>
      </c>
      <c r="C145" s="18" t="s">
        <v>347</v>
      </c>
      <c r="D145" s="47">
        <v>2005</v>
      </c>
      <c r="E145" s="52">
        <v>788.95</v>
      </c>
      <c r="F145" s="53">
        <v>43307</v>
      </c>
      <c r="G145" s="20">
        <v>43318</v>
      </c>
      <c r="H145" s="6"/>
    </row>
    <row r="146" spans="1:8" s="34" customFormat="1" ht="15.75" x14ac:dyDescent="0.25">
      <c r="A146" s="16">
        <v>36</v>
      </c>
      <c r="B146" s="17" t="s">
        <v>20</v>
      </c>
      <c r="C146" s="18" t="s">
        <v>25</v>
      </c>
      <c r="D146" s="35" t="s">
        <v>348</v>
      </c>
      <c r="E146" s="52">
        <v>2625.59</v>
      </c>
      <c r="F146" s="53">
        <v>43313</v>
      </c>
      <c r="G146" s="20">
        <v>43326</v>
      </c>
      <c r="H146" s="6"/>
    </row>
    <row r="147" spans="1:8" s="34" customFormat="1" ht="15.75" x14ac:dyDescent="0.25">
      <c r="A147" s="16">
        <v>37</v>
      </c>
      <c r="B147" s="17" t="s">
        <v>201</v>
      </c>
      <c r="C147" s="18" t="s">
        <v>202</v>
      </c>
      <c r="D147" s="47">
        <v>1183</v>
      </c>
      <c r="E147" s="52">
        <v>224.97</v>
      </c>
      <c r="F147" s="53">
        <v>43313</v>
      </c>
      <c r="G147" s="20">
        <v>43339</v>
      </c>
      <c r="H147" s="6"/>
    </row>
    <row r="148" spans="1:8" s="34" customFormat="1" ht="15.75" x14ac:dyDescent="0.25">
      <c r="A148" s="16">
        <v>38</v>
      </c>
      <c r="B148" s="17" t="s">
        <v>352</v>
      </c>
      <c r="C148" s="18" t="s">
        <v>353</v>
      </c>
      <c r="D148" s="47">
        <v>119113</v>
      </c>
      <c r="E148" s="52">
        <v>5613</v>
      </c>
      <c r="F148" s="53">
        <v>43315</v>
      </c>
      <c r="G148" s="20">
        <v>43339</v>
      </c>
      <c r="H148" s="6"/>
    </row>
    <row r="149" spans="1:8" s="34" customFormat="1" ht="15.75" x14ac:dyDescent="0.25">
      <c r="A149" s="16">
        <v>39</v>
      </c>
      <c r="B149" s="17" t="s">
        <v>358</v>
      </c>
      <c r="C149" s="18" t="s">
        <v>359</v>
      </c>
      <c r="D149" s="47">
        <v>24</v>
      </c>
      <c r="E149" s="52">
        <v>590</v>
      </c>
      <c r="F149" s="53">
        <v>43329</v>
      </c>
      <c r="G149" s="20">
        <v>43339</v>
      </c>
      <c r="H149" s="6"/>
    </row>
    <row r="150" spans="1:8" s="34" customFormat="1" ht="15.75" x14ac:dyDescent="0.25">
      <c r="A150" s="16">
        <v>40</v>
      </c>
      <c r="B150" s="17" t="s">
        <v>360</v>
      </c>
      <c r="C150" s="18" t="s">
        <v>361</v>
      </c>
      <c r="D150" s="47">
        <v>506</v>
      </c>
      <c r="E150" s="52">
        <v>2144.85</v>
      </c>
      <c r="F150" s="53">
        <v>43341</v>
      </c>
      <c r="G150" s="20">
        <v>43349</v>
      </c>
      <c r="H150" s="6"/>
    </row>
    <row r="151" spans="1:8" s="34" customFormat="1" ht="15.75" x14ac:dyDescent="0.25">
      <c r="A151" s="16">
        <v>41</v>
      </c>
      <c r="B151" s="17" t="s">
        <v>360</v>
      </c>
      <c r="C151" s="18" t="s">
        <v>361</v>
      </c>
      <c r="D151" s="47">
        <v>511</v>
      </c>
      <c r="E151" s="52">
        <v>1317.6</v>
      </c>
      <c r="F151" s="53">
        <v>43341</v>
      </c>
      <c r="G151" s="20">
        <v>43349</v>
      </c>
      <c r="H151" s="6"/>
    </row>
    <row r="152" spans="1:8" s="34" customFormat="1" ht="15.75" x14ac:dyDescent="0.25">
      <c r="A152" s="16">
        <v>42</v>
      </c>
      <c r="B152" s="17" t="s">
        <v>39</v>
      </c>
      <c r="C152" s="18" t="s">
        <v>40</v>
      </c>
      <c r="D152" s="47">
        <v>9374</v>
      </c>
      <c r="E152" s="52">
        <v>549.9</v>
      </c>
      <c r="F152" s="53">
        <v>43342</v>
      </c>
      <c r="G152" s="20">
        <v>43349</v>
      </c>
      <c r="H152" s="6"/>
    </row>
    <row r="153" spans="1:8" s="34" customFormat="1" ht="15.75" x14ac:dyDescent="0.25">
      <c r="A153" s="16">
        <v>43</v>
      </c>
      <c r="B153" s="17" t="s">
        <v>20</v>
      </c>
      <c r="C153" s="18" t="s">
        <v>25</v>
      </c>
      <c r="D153" s="35" t="s">
        <v>364</v>
      </c>
      <c r="E153" s="52">
        <v>2580</v>
      </c>
      <c r="F153" s="53">
        <v>43346</v>
      </c>
      <c r="G153" s="20">
        <v>43356</v>
      </c>
      <c r="H153" s="6"/>
    </row>
    <row r="154" spans="1:8" s="34" customFormat="1" ht="15.75" x14ac:dyDescent="0.25">
      <c r="A154" s="16">
        <v>44</v>
      </c>
      <c r="B154" s="57" t="s">
        <v>219</v>
      </c>
      <c r="C154" s="18" t="s">
        <v>373</v>
      </c>
      <c r="D154" s="35">
        <v>2973</v>
      </c>
      <c r="E154" s="52">
        <v>2876.55</v>
      </c>
      <c r="F154" s="53">
        <v>43357</v>
      </c>
      <c r="G154" s="20">
        <v>43368</v>
      </c>
      <c r="H154" s="6"/>
    </row>
    <row r="155" spans="1:8" s="34" customFormat="1" ht="15.75" x14ac:dyDescent="0.25">
      <c r="A155" s="303" t="s">
        <v>16</v>
      </c>
      <c r="B155" s="304"/>
      <c r="C155" s="8"/>
      <c r="D155" s="9"/>
      <c r="E155" s="24">
        <f>SUM(E111:E154)</f>
        <v>85872.640000000014</v>
      </c>
      <c r="F155" s="10"/>
      <c r="G155" s="6"/>
      <c r="H155" s="6"/>
    </row>
    <row r="156" spans="1:8" x14ac:dyDescent="0.25">
      <c r="A156" s="42"/>
      <c r="B156" s="43"/>
      <c r="C156" s="44"/>
      <c r="D156" s="45"/>
      <c r="E156" s="32"/>
      <c r="F156" s="43"/>
      <c r="G156" s="43"/>
      <c r="H156" s="46"/>
    </row>
    <row r="157" spans="1:8" s="34" customFormat="1" ht="15.75" x14ac:dyDescent="0.25">
      <c r="A157" s="303" t="s">
        <v>350</v>
      </c>
      <c r="B157" s="304"/>
      <c r="C157" s="8"/>
      <c r="D157" s="9"/>
      <c r="E157" s="24">
        <f>SUM(E155,E107,E100,E48,E18)</f>
        <v>686464.53999999992</v>
      </c>
      <c r="F157" s="10"/>
      <c r="G157" s="6"/>
      <c r="H157" s="6"/>
    </row>
    <row r="162" spans="5:5" x14ac:dyDescent="0.25">
      <c r="E162" s="25" t="s">
        <v>83</v>
      </c>
    </row>
  </sheetData>
  <mergeCells count="13">
    <mergeCell ref="A48:B48"/>
    <mergeCell ref="A1:H2"/>
    <mergeCell ref="A3:H3"/>
    <mergeCell ref="I3:K3"/>
    <mergeCell ref="A18:B18"/>
    <mergeCell ref="A20:H20"/>
    <mergeCell ref="A157:B157"/>
    <mergeCell ref="A50:H50"/>
    <mergeCell ref="A100:B100"/>
    <mergeCell ref="A102:H102"/>
    <mergeCell ref="A107:B107"/>
    <mergeCell ref="A109:H109"/>
    <mergeCell ref="A155:B155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7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4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38.8554687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295" t="s">
        <v>8</v>
      </c>
      <c r="B1" s="283"/>
      <c r="C1" s="283"/>
      <c r="D1" s="283"/>
      <c r="E1" s="283"/>
      <c r="F1" s="283"/>
      <c r="G1" s="283"/>
      <c r="H1" s="296"/>
    </row>
    <row r="2" spans="1:12" ht="15.75" thickBot="1" x14ac:dyDescent="0.3">
      <c r="A2" s="297"/>
      <c r="B2" s="284"/>
      <c r="C2" s="284"/>
      <c r="D2" s="284"/>
      <c r="E2" s="284"/>
      <c r="F2" s="284"/>
      <c r="G2" s="284"/>
      <c r="H2" s="298"/>
      <c r="I2" s="36"/>
    </row>
    <row r="3" spans="1:12" ht="19.5" thickBot="1" x14ac:dyDescent="0.3">
      <c r="A3" s="299" t="s">
        <v>9</v>
      </c>
      <c r="B3" s="300"/>
      <c r="C3" s="300"/>
      <c r="D3" s="300"/>
      <c r="E3" s="300"/>
      <c r="F3" s="300"/>
      <c r="G3" s="300"/>
      <c r="H3" s="301"/>
      <c r="I3" s="305" t="s">
        <v>22</v>
      </c>
      <c r="J3" s="306"/>
      <c r="K3" s="306"/>
      <c r="L3" s="37"/>
    </row>
    <row r="4" spans="1:12" ht="42.7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</v>
      </c>
      <c r="G4" s="28" t="s">
        <v>6</v>
      </c>
      <c r="H4" s="33" t="s">
        <v>7</v>
      </c>
    </row>
    <row r="5" spans="1:12" s="34" customFormat="1" ht="15.75" x14ac:dyDescent="0.25">
      <c r="A5" s="6">
        <v>1</v>
      </c>
      <c r="B5" s="17" t="s">
        <v>287</v>
      </c>
      <c r="C5" s="18" t="s">
        <v>288</v>
      </c>
      <c r="D5" s="47">
        <v>2136</v>
      </c>
      <c r="E5" s="26">
        <v>9097.44</v>
      </c>
      <c r="F5" s="20">
        <v>43231</v>
      </c>
      <c r="G5" s="20">
        <v>43257</v>
      </c>
      <c r="H5" s="6"/>
    </row>
    <row r="6" spans="1:12" s="34" customFormat="1" ht="15.75" x14ac:dyDescent="0.25">
      <c r="A6" s="6">
        <v>2</v>
      </c>
      <c r="B6" s="17" t="s">
        <v>293</v>
      </c>
      <c r="C6" s="18" t="s">
        <v>294</v>
      </c>
      <c r="D6" s="47">
        <v>742</v>
      </c>
      <c r="E6" s="26">
        <v>11699.99</v>
      </c>
      <c r="F6" s="20">
        <v>43235</v>
      </c>
      <c r="G6" s="20">
        <v>43257</v>
      </c>
      <c r="H6" s="6"/>
    </row>
    <row r="7" spans="1:12" s="34" customFormat="1" ht="15.75" x14ac:dyDescent="0.25">
      <c r="A7" s="6">
        <v>3</v>
      </c>
      <c r="B7" s="17" t="s">
        <v>296</v>
      </c>
      <c r="C7" s="18" t="s">
        <v>297</v>
      </c>
      <c r="D7" s="47">
        <v>7966</v>
      </c>
      <c r="E7" s="26">
        <v>3433</v>
      </c>
      <c r="F7" s="20">
        <v>43237</v>
      </c>
      <c r="G7" s="20">
        <v>43256</v>
      </c>
      <c r="H7" s="6"/>
    </row>
    <row r="8" spans="1:12" s="34" customFormat="1" ht="15.75" x14ac:dyDescent="0.25">
      <c r="A8" s="6">
        <v>4</v>
      </c>
      <c r="B8" s="17" t="s">
        <v>296</v>
      </c>
      <c r="C8" s="18" t="s">
        <v>297</v>
      </c>
      <c r="D8" s="47">
        <v>7967</v>
      </c>
      <c r="E8" s="26">
        <v>380</v>
      </c>
      <c r="F8" s="20">
        <v>43237</v>
      </c>
      <c r="G8" s="20">
        <v>43256</v>
      </c>
      <c r="H8" s="6"/>
    </row>
    <row r="9" spans="1:12" s="34" customFormat="1" ht="15.75" x14ac:dyDescent="0.25">
      <c r="A9" s="6">
        <v>5</v>
      </c>
      <c r="B9" s="17" t="s">
        <v>305</v>
      </c>
      <c r="C9" s="18" t="s">
        <v>306</v>
      </c>
      <c r="D9" s="47">
        <v>20416</v>
      </c>
      <c r="E9" s="26">
        <v>3650</v>
      </c>
      <c r="F9" s="20">
        <v>43244</v>
      </c>
      <c r="G9" s="20">
        <v>43256</v>
      </c>
      <c r="H9" s="6"/>
    </row>
    <row r="10" spans="1:12" s="34" customFormat="1" ht="15.75" x14ac:dyDescent="0.25">
      <c r="A10" s="6">
        <v>6</v>
      </c>
      <c r="B10" s="17" t="s">
        <v>310</v>
      </c>
      <c r="C10" s="18" t="s">
        <v>311</v>
      </c>
      <c r="D10" s="47">
        <v>229</v>
      </c>
      <c r="E10" s="26">
        <v>25150</v>
      </c>
      <c r="F10" s="20">
        <v>43258</v>
      </c>
      <c r="G10" s="20">
        <v>43285</v>
      </c>
      <c r="H10" s="6"/>
    </row>
    <row r="11" spans="1:12" s="34" customFormat="1" ht="15.75" x14ac:dyDescent="0.25">
      <c r="A11" s="6">
        <v>7</v>
      </c>
      <c r="B11" s="17" t="s">
        <v>296</v>
      </c>
      <c r="C11" s="18" t="s">
        <v>297</v>
      </c>
      <c r="D11" s="47">
        <v>8067</v>
      </c>
      <c r="E11" s="26">
        <v>590</v>
      </c>
      <c r="F11" s="20">
        <v>43276</v>
      </c>
      <c r="G11" s="20">
        <v>43290</v>
      </c>
      <c r="H11" s="6"/>
    </row>
    <row r="12" spans="1:12" s="34" customFormat="1" ht="15.75" x14ac:dyDescent="0.25">
      <c r="A12" s="6">
        <v>8</v>
      </c>
      <c r="B12" s="17" t="s">
        <v>296</v>
      </c>
      <c r="C12" s="18" t="s">
        <v>297</v>
      </c>
      <c r="D12" s="47">
        <v>8069</v>
      </c>
      <c r="E12" s="26">
        <v>612</v>
      </c>
      <c r="F12" s="20">
        <v>43276</v>
      </c>
      <c r="G12" s="20">
        <v>43290</v>
      </c>
      <c r="H12" s="6"/>
    </row>
    <row r="13" spans="1:12" s="34" customFormat="1" ht="15.75" x14ac:dyDescent="0.25">
      <c r="A13" s="6">
        <v>9</v>
      </c>
      <c r="B13" s="17" t="s">
        <v>296</v>
      </c>
      <c r="C13" s="18" t="s">
        <v>297</v>
      </c>
      <c r="D13" s="47">
        <v>8068</v>
      </c>
      <c r="E13" s="26">
        <v>1242</v>
      </c>
      <c r="F13" s="20">
        <v>43279</v>
      </c>
      <c r="G13" s="20">
        <v>43292</v>
      </c>
      <c r="H13" s="6"/>
    </row>
    <row r="14" spans="1:12" s="34" customFormat="1" ht="15.75" x14ac:dyDescent="0.25">
      <c r="A14" s="302" t="s">
        <v>16</v>
      </c>
      <c r="B14" s="302"/>
      <c r="C14" s="8"/>
      <c r="D14" s="9"/>
      <c r="E14" s="24">
        <f>SUM(E5:E13)</f>
        <v>55854.43</v>
      </c>
      <c r="F14" s="10"/>
      <c r="G14" s="6"/>
      <c r="H14" s="6"/>
    </row>
    <row r="15" spans="1:12" ht="15.75" thickBot="1" x14ac:dyDescent="0.3"/>
    <row r="16" spans="1:12" ht="19.5" thickBot="1" x14ac:dyDescent="0.3">
      <c r="A16" s="299" t="s">
        <v>10</v>
      </c>
      <c r="B16" s="300"/>
      <c r="C16" s="300"/>
      <c r="D16" s="300"/>
      <c r="E16" s="300"/>
      <c r="F16" s="300"/>
      <c r="G16" s="300"/>
      <c r="H16" s="301"/>
      <c r="I16" s="37"/>
      <c r="J16" s="37"/>
      <c r="K16" s="37"/>
      <c r="L16" s="37"/>
    </row>
    <row r="17" spans="1:8" ht="42.75" x14ac:dyDescent="0.25">
      <c r="A17" s="28" t="s">
        <v>2</v>
      </c>
      <c r="B17" s="28" t="s">
        <v>3</v>
      </c>
      <c r="C17" s="29" t="s">
        <v>4</v>
      </c>
      <c r="D17" s="30" t="s">
        <v>0</v>
      </c>
      <c r="E17" s="31" t="s">
        <v>14</v>
      </c>
      <c r="F17" s="28" t="s">
        <v>5</v>
      </c>
      <c r="G17" s="28" t="s">
        <v>6</v>
      </c>
      <c r="H17" s="33" t="s">
        <v>7</v>
      </c>
    </row>
    <row r="18" spans="1:8" s="34" customFormat="1" ht="15.75" x14ac:dyDescent="0.25">
      <c r="A18" s="17">
        <v>1</v>
      </c>
      <c r="B18" s="17" t="s">
        <v>119</v>
      </c>
      <c r="C18" s="22" t="s">
        <v>120</v>
      </c>
      <c r="D18" s="19">
        <v>2018000299</v>
      </c>
      <c r="E18" s="26">
        <v>173.77</v>
      </c>
      <c r="F18" s="20">
        <v>43243</v>
      </c>
      <c r="G18" s="20">
        <v>43265</v>
      </c>
      <c r="H18" s="6"/>
    </row>
    <row r="19" spans="1:8" s="34" customFormat="1" ht="15.75" x14ac:dyDescent="0.25">
      <c r="A19" s="17">
        <v>2</v>
      </c>
      <c r="B19" s="17" t="s">
        <v>119</v>
      </c>
      <c r="C19" s="22" t="s">
        <v>120</v>
      </c>
      <c r="D19" s="19">
        <v>2018000300</v>
      </c>
      <c r="E19" s="26">
        <v>28638.959999999999</v>
      </c>
      <c r="F19" s="20">
        <v>43243</v>
      </c>
      <c r="G19" s="20">
        <v>43257</v>
      </c>
      <c r="H19" s="6"/>
    </row>
    <row r="20" spans="1:8" s="34" customFormat="1" ht="15.75" x14ac:dyDescent="0.25">
      <c r="A20" s="17">
        <v>3</v>
      </c>
      <c r="B20" s="17" t="s">
        <v>119</v>
      </c>
      <c r="C20" s="22" t="s">
        <v>120</v>
      </c>
      <c r="D20" s="19">
        <v>2018000301</v>
      </c>
      <c r="E20" s="26">
        <v>3279.28</v>
      </c>
      <c r="F20" s="20">
        <v>43243</v>
      </c>
      <c r="G20" s="20">
        <v>43265</v>
      </c>
      <c r="H20" s="6"/>
    </row>
    <row r="21" spans="1:8" s="34" customFormat="1" ht="15.75" x14ac:dyDescent="0.25">
      <c r="A21" s="17">
        <v>4</v>
      </c>
      <c r="B21" s="17" t="s">
        <v>117</v>
      </c>
      <c r="C21" s="22" t="s">
        <v>118</v>
      </c>
      <c r="D21" s="19">
        <v>6574</v>
      </c>
      <c r="E21" s="26">
        <v>23580.37</v>
      </c>
      <c r="F21" s="20">
        <v>43243</v>
      </c>
      <c r="G21" s="20">
        <v>43257</v>
      </c>
      <c r="H21" s="6"/>
    </row>
    <row r="22" spans="1:8" s="34" customFormat="1" ht="15.75" x14ac:dyDescent="0.25">
      <c r="A22" s="17">
        <v>5</v>
      </c>
      <c r="B22" s="17" t="s">
        <v>117</v>
      </c>
      <c r="C22" s="22" t="s">
        <v>118</v>
      </c>
      <c r="D22" s="19">
        <v>6575</v>
      </c>
      <c r="E22" s="26">
        <v>18662.54</v>
      </c>
      <c r="F22" s="20">
        <v>43243</v>
      </c>
      <c r="G22" s="20">
        <v>43257</v>
      </c>
      <c r="H22" s="6"/>
    </row>
    <row r="23" spans="1:8" s="34" customFormat="1" ht="15.75" x14ac:dyDescent="0.25">
      <c r="A23" s="17">
        <v>6</v>
      </c>
      <c r="B23" s="17" t="s">
        <v>117</v>
      </c>
      <c r="C23" s="22" t="s">
        <v>118</v>
      </c>
      <c r="D23" s="19">
        <v>6575</v>
      </c>
      <c r="E23" s="26">
        <f>E22-1763.62-2052.88-373.25-7000</f>
        <v>7472.7900000000009</v>
      </c>
      <c r="F23" s="20">
        <v>43243</v>
      </c>
      <c r="G23" s="20">
        <v>43286</v>
      </c>
      <c r="H23" s="6"/>
    </row>
    <row r="24" spans="1:8" s="34" customFormat="1" ht="15.75" x14ac:dyDescent="0.25">
      <c r="A24" s="17">
        <v>7</v>
      </c>
      <c r="B24" s="17" t="s">
        <v>125</v>
      </c>
      <c r="C24" s="22" t="s">
        <v>126</v>
      </c>
      <c r="D24" s="19">
        <v>2568</v>
      </c>
      <c r="E24" s="26">
        <v>23040.76</v>
      </c>
      <c r="F24" s="20">
        <v>43243</v>
      </c>
      <c r="G24" s="20">
        <v>43257</v>
      </c>
      <c r="H24" s="6"/>
    </row>
    <row r="25" spans="1:8" s="34" customFormat="1" ht="15.75" x14ac:dyDescent="0.25">
      <c r="A25" s="17">
        <v>8</v>
      </c>
      <c r="B25" s="17" t="s">
        <v>127</v>
      </c>
      <c r="C25" s="22" t="s">
        <v>128</v>
      </c>
      <c r="D25" s="50">
        <v>31331</v>
      </c>
      <c r="E25" s="52">
        <v>3244.82</v>
      </c>
      <c r="F25" s="53">
        <v>43255</v>
      </c>
      <c r="G25" s="53">
        <v>43257</v>
      </c>
      <c r="H25" s="54"/>
    </row>
    <row r="26" spans="1:8" s="34" customFormat="1" ht="15.75" x14ac:dyDescent="0.25">
      <c r="A26" s="17">
        <v>9</v>
      </c>
      <c r="B26" s="17" t="s">
        <v>117</v>
      </c>
      <c r="C26" s="22" t="s">
        <v>118</v>
      </c>
      <c r="D26" s="19">
        <v>6650</v>
      </c>
      <c r="E26" s="26">
        <v>23580.37</v>
      </c>
      <c r="F26" s="20">
        <v>43276</v>
      </c>
      <c r="G26" s="20">
        <v>43290</v>
      </c>
      <c r="H26" s="6"/>
    </row>
    <row r="27" spans="1:8" s="34" customFormat="1" ht="15.75" x14ac:dyDescent="0.25">
      <c r="A27" s="17">
        <v>10</v>
      </c>
      <c r="B27" s="17" t="s">
        <v>117</v>
      </c>
      <c r="C27" s="22" t="s">
        <v>118</v>
      </c>
      <c r="D27" s="19">
        <v>6651</v>
      </c>
      <c r="E27" s="26">
        <v>18662.54</v>
      </c>
      <c r="F27" s="20">
        <v>43276</v>
      </c>
      <c r="G27" s="20">
        <v>43292</v>
      </c>
      <c r="H27" s="6"/>
    </row>
    <row r="28" spans="1:8" s="34" customFormat="1" ht="15.75" x14ac:dyDescent="0.25">
      <c r="A28" s="17">
        <v>11</v>
      </c>
      <c r="B28" s="17" t="s">
        <v>119</v>
      </c>
      <c r="C28" s="22" t="s">
        <v>120</v>
      </c>
      <c r="D28" s="19">
        <v>2018000370</v>
      </c>
      <c r="E28" s="26">
        <v>28893.24</v>
      </c>
      <c r="F28" s="20">
        <v>43277</v>
      </c>
      <c r="G28" s="20">
        <v>43290</v>
      </c>
      <c r="H28" s="6"/>
    </row>
    <row r="29" spans="1:8" s="34" customFormat="1" ht="15.75" x14ac:dyDescent="0.25">
      <c r="A29" s="17">
        <v>12</v>
      </c>
      <c r="B29" s="17" t="s">
        <v>125</v>
      </c>
      <c r="C29" s="22" t="s">
        <v>126</v>
      </c>
      <c r="D29" s="19">
        <v>2609</v>
      </c>
      <c r="E29" s="26">
        <v>23527.19</v>
      </c>
      <c r="F29" s="20">
        <v>43277</v>
      </c>
      <c r="G29" s="20">
        <v>43290</v>
      </c>
      <c r="H29" s="6"/>
    </row>
    <row r="30" spans="1:8" s="34" customFormat="1" ht="15.75" x14ac:dyDescent="0.25">
      <c r="A30" s="17">
        <v>13</v>
      </c>
      <c r="B30" s="17" t="s">
        <v>127</v>
      </c>
      <c r="C30" s="22" t="s">
        <v>128</v>
      </c>
      <c r="D30" s="50">
        <v>31625</v>
      </c>
      <c r="E30" s="52">
        <v>2005.44</v>
      </c>
      <c r="F30" s="53">
        <v>43277</v>
      </c>
      <c r="G30" s="53">
        <v>43290</v>
      </c>
      <c r="H30" s="54"/>
    </row>
    <row r="31" spans="1:8" s="34" customFormat="1" ht="15.75" x14ac:dyDescent="0.25">
      <c r="A31" s="17">
        <v>14</v>
      </c>
      <c r="B31" s="17" t="s">
        <v>119</v>
      </c>
      <c r="C31" s="22" t="s">
        <v>120</v>
      </c>
      <c r="D31" s="19">
        <v>2018425</v>
      </c>
      <c r="E31" s="26">
        <v>28811.8</v>
      </c>
      <c r="F31" s="20">
        <v>43298</v>
      </c>
      <c r="G31" s="20">
        <v>43318</v>
      </c>
      <c r="H31" s="6"/>
    </row>
    <row r="32" spans="1:8" s="34" customFormat="1" ht="15.75" x14ac:dyDescent="0.25">
      <c r="A32" s="17">
        <v>15</v>
      </c>
      <c r="B32" s="17" t="s">
        <v>125</v>
      </c>
      <c r="C32" s="22" t="s">
        <v>126</v>
      </c>
      <c r="D32" s="19">
        <v>2651</v>
      </c>
      <c r="E32" s="26">
        <v>23545.919999999998</v>
      </c>
      <c r="F32" s="20">
        <v>43305</v>
      </c>
      <c r="G32" s="20">
        <v>43318</v>
      </c>
      <c r="H32" s="6"/>
    </row>
    <row r="33" spans="1:12" s="34" customFormat="1" ht="15.75" x14ac:dyDescent="0.25">
      <c r="A33" s="17">
        <v>16</v>
      </c>
      <c r="B33" s="17" t="s">
        <v>117</v>
      </c>
      <c r="C33" s="22" t="s">
        <v>118</v>
      </c>
      <c r="D33" s="19">
        <v>6735</v>
      </c>
      <c r="E33" s="26">
        <v>23580.37</v>
      </c>
      <c r="F33" s="20">
        <v>43306</v>
      </c>
      <c r="G33" s="20">
        <v>43318</v>
      </c>
      <c r="H33" s="6"/>
    </row>
    <row r="34" spans="1:12" s="34" customFormat="1" ht="15.75" x14ac:dyDescent="0.25">
      <c r="A34" s="17">
        <v>17</v>
      </c>
      <c r="B34" s="17" t="s">
        <v>117</v>
      </c>
      <c r="C34" s="22" t="s">
        <v>118</v>
      </c>
      <c r="D34" s="19">
        <v>6738</v>
      </c>
      <c r="E34" s="26">
        <v>18662.54</v>
      </c>
      <c r="F34" s="20">
        <v>43306</v>
      </c>
      <c r="G34" s="20">
        <v>43318</v>
      </c>
      <c r="H34" s="6"/>
    </row>
    <row r="35" spans="1:12" s="34" customFormat="1" ht="15.75" x14ac:dyDescent="0.25">
      <c r="A35" s="17">
        <v>18</v>
      </c>
      <c r="B35" s="17" t="s">
        <v>127</v>
      </c>
      <c r="C35" s="22" t="s">
        <v>128</v>
      </c>
      <c r="D35" s="50">
        <v>32008</v>
      </c>
      <c r="E35" s="52">
        <v>2688.87</v>
      </c>
      <c r="F35" s="53">
        <v>43308</v>
      </c>
      <c r="G35" s="53">
        <v>43318</v>
      </c>
      <c r="H35" s="54"/>
    </row>
    <row r="36" spans="1:12" s="34" customFormat="1" ht="15.75" x14ac:dyDescent="0.25">
      <c r="A36" s="17">
        <v>19</v>
      </c>
      <c r="B36" s="17" t="s">
        <v>127</v>
      </c>
      <c r="C36" s="22" t="s">
        <v>128</v>
      </c>
      <c r="D36" s="50">
        <v>32217</v>
      </c>
      <c r="E36" s="52">
        <v>776.89</v>
      </c>
      <c r="F36" s="53">
        <v>43325</v>
      </c>
      <c r="G36" s="53"/>
      <c r="H36" s="54"/>
    </row>
    <row r="37" spans="1:12" s="34" customFormat="1" ht="15.75" x14ac:dyDescent="0.25">
      <c r="A37" s="17">
        <v>20</v>
      </c>
      <c r="B37" s="17" t="s">
        <v>119</v>
      </c>
      <c r="C37" s="22" t="s">
        <v>120</v>
      </c>
      <c r="D37" s="19" t="s">
        <v>357</v>
      </c>
      <c r="E37" s="26">
        <v>28355.86</v>
      </c>
      <c r="F37" s="20">
        <v>43328</v>
      </c>
      <c r="G37" s="20"/>
      <c r="H37" s="6"/>
    </row>
    <row r="38" spans="1:12" s="34" customFormat="1" ht="15.75" x14ac:dyDescent="0.25">
      <c r="A38" s="17">
        <v>21</v>
      </c>
      <c r="B38" s="17" t="s">
        <v>125</v>
      </c>
      <c r="C38" s="22" t="s">
        <v>126</v>
      </c>
      <c r="D38" s="19">
        <v>2690</v>
      </c>
      <c r="E38" s="26">
        <v>23860.240000000002</v>
      </c>
      <c r="F38" s="20">
        <v>43328</v>
      </c>
      <c r="G38" s="20"/>
      <c r="H38" s="6"/>
    </row>
    <row r="39" spans="1:12" s="34" customFormat="1" ht="15.75" x14ac:dyDescent="0.25">
      <c r="A39" s="17">
        <v>22</v>
      </c>
      <c r="B39" s="17" t="s">
        <v>117</v>
      </c>
      <c r="C39" s="22" t="s">
        <v>118</v>
      </c>
      <c r="D39" s="19">
        <v>6829</v>
      </c>
      <c r="E39" s="26">
        <v>23580.37</v>
      </c>
      <c r="F39" s="20">
        <v>43328</v>
      </c>
      <c r="G39" s="20"/>
      <c r="H39" s="6"/>
    </row>
    <row r="40" spans="1:12" s="34" customFormat="1" ht="15.75" x14ac:dyDescent="0.25">
      <c r="A40" s="17">
        <v>23</v>
      </c>
      <c r="B40" s="17" t="s">
        <v>117</v>
      </c>
      <c r="C40" s="22" t="s">
        <v>118</v>
      </c>
      <c r="D40" s="19">
        <v>6830</v>
      </c>
      <c r="E40" s="26">
        <v>18662.54</v>
      </c>
      <c r="F40" s="20">
        <v>43328</v>
      </c>
      <c r="G40" s="20"/>
      <c r="H40" s="6"/>
    </row>
    <row r="41" spans="1:12" s="34" customFormat="1" ht="15.75" x14ac:dyDescent="0.25">
      <c r="A41" s="303" t="s">
        <v>16</v>
      </c>
      <c r="B41" s="304"/>
      <c r="C41" s="8"/>
      <c r="D41" s="9"/>
      <c r="E41" s="24">
        <f>SUM(E18:E40)-E23</f>
        <v>389814.67999999993</v>
      </c>
      <c r="F41" s="10"/>
      <c r="G41" s="6"/>
      <c r="H41" s="48"/>
      <c r="I41" s="49" t="s">
        <v>21</v>
      </c>
    </row>
    <row r="42" spans="1:12" ht="15.75" thickBot="1" x14ac:dyDescent="0.3">
      <c r="A42" s="39"/>
      <c r="D42" s="12"/>
      <c r="E42" s="27"/>
      <c r="F42" s="40"/>
      <c r="G42" s="40"/>
    </row>
    <row r="43" spans="1:12" ht="19.5" thickBot="1" x14ac:dyDescent="0.3">
      <c r="A43" s="299" t="s">
        <v>12</v>
      </c>
      <c r="B43" s="300"/>
      <c r="C43" s="300"/>
      <c r="D43" s="300"/>
      <c r="E43" s="300"/>
      <c r="F43" s="300"/>
      <c r="G43" s="300"/>
      <c r="H43" s="301"/>
      <c r="I43" s="37"/>
      <c r="J43" s="37"/>
      <c r="K43" s="37"/>
      <c r="L43" s="37"/>
    </row>
    <row r="44" spans="1:12" ht="42.75" x14ac:dyDescent="0.25">
      <c r="A44" s="28" t="s">
        <v>2</v>
      </c>
      <c r="B44" s="28" t="s">
        <v>3</v>
      </c>
      <c r="C44" s="29" t="s">
        <v>4</v>
      </c>
      <c r="D44" s="30" t="s">
        <v>0</v>
      </c>
      <c r="E44" s="31" t="s">
        <v>14</v>
      </c>
      <c r="F44" s="28" t="s">
        <v>5</v>
      </c>
      <c r="G44" s="28" t="s">
        <v>6</v>
      </c>
      <c r="H44" s="28" t="s">
        <v>7</v>
      </c>
    </row>
    <row r="45" spans="1:12" s="34" customFormat="1" ht="15.75" x14ac:dyDescent="0.25">
      <c r="A45" s="16">
        <v>1</v>
      </c>
      <c r="B45" s="17" t="s">
        <v>18</v>
      </c>
      <c r="C45" s="18" t="s">
        <v>19</v>
      </c>
      <c r="D45" s="19">
        <v>1273442</v>
      </c>
      <c r="E45" s="52">
        <v>1200.25</v>
      </c>
      <c r="F45" s="53">
        <v>43223</v>
      </c>
      <c r="G45" s="20">
        <v>43230</v>
      </c>
      <c r="H45" s="54"/>
    </row>
    <row r="46" spans="1:12" s="34" customFormat="1" ht="15.75" x14ac:dyDescent="0.25">
      <c r="A46" s="16">
        <v>2</v>
      </c>
      <c r="B46" s="17" t="s">
        <v>28</v>
      </c>
      <c r="C46" s="18" t="s">
        <v>29</v>
      </c>
      <c r="D46" s="35">
        <v>1805000523502</v>
      </c>
      <c r="E46" s="52">
        <v>296.61</v>
      </c>
      <c r="F46" s="53">
        <v>43224</v>
      </c>
      <c r="G46" s="20">
        <v>43228</v>
      </c>
      <c r="H46" s="54"/>
    </row>
    <row r="47" spans="1:12" s="34" customFormat="1" ht="15.75" x14ac:dyDescent="0.25">
      <c r="A47" s="16">
        <v>3</v>
      </c>
      <c r="B47" s="17" t="s">
        <v>28</v>
      </c>
      <c r="C47" s="18" t="s">
        <v>29</v>
      </c>
      <c r="D47" s="35">
        <v>1805000524571</v>
      </c>
      <c r="E47" s="52">
        <v>242.49</v>
      </c>
      <c r="F47" s="53">
        <v>43224</v>
      </c>
      <c r="G47" s="20">
        <v>43228</v>
      </c>
      <c r="H47" s="54"/>
    </row>
    <row r="48" spans="1:12" s="34" customFormat="1" ht="15.75" x14ac:dyDescent="0.25">
      <c r="A48" s="16">
        <v>4</v>
      </c>
      <c r="B48" s="17" t="s">
        <v>28</v>
      </c>
      <c r="C48" s="18" t="s">
        <v>29</v>
      </c>
      <c r="D48" s="35">
        <v>1805000524572</v>
      </c>
      <c r="E48" s="52">
        <v>318.44</v>
      </c>
      <c r="F48" s="53">
        <v>43224</v>
      </c>
      <c r="G48" s="20">
        <v>43228</v>
      </c>
      <c r="H48" s="54"/>
    </row>
    <row r="49" spans="1:8" s="34" customFormat="1" ht="15.75" x14ac:dyDescent="0.25">
      <c r="A49" s="16">
        <v>5</v>
      </c>
      <c r="B49" s="17" t="s">
        <v>28</v>
      </c>
      <c r="C49" s="18" t="s">
        <v>29</v>
      </c>
      <c r="D49" s="35">
        <v>1805000524573</v>
      </c>
      <c r="E49" s="52">
        <v>284.61</v>
      </c>
      <c r="F49" s="53">
        <v>43224</v>
      </c>
      <c r="G49" s="20">
        <v>43228</v>
      </c>
      <c r="H49" s="54"/>
    </row>
    <row r="50" spans="1:8" s="34" customFormat="1" ht="15.75" x14ac:dyDescent="0.25">
      <c r="A50" s="16">
        <v>6</v>
      </c>
      <c r="B50" s="17" t="s">
        <v>17</v>
      </c>
      <c r="C50" s="18" t="s">
        <v>27</v>
      </c>
      <c r="D50" s="19">
        <v>823958</v>
      </c>
      <c r="E50" s="26">
        <v>66.08</v>
      </c>
      <c r="F50" s="20">
        <v>43224</v>
      </c>
      <c r="G50" s="20">
        <v>43255</v>
      </c>
      <c r="H50" s="6"/>
    </row>
    <row r="51" spans="1:8" s="34" customFormat="1" ht="15.75" x14ac:dyDescent="0.25">
      <c r="A51" s="16">
        <v>7</v>
      </c>
      <c r="B51" s="17" t="s">
        <v>189</v>
      </c>
      <c r="C51" s="22" t="s">
        <v>190</v>
      </c>
      <c r="D51" s="19">
        <v>627373</v>
      </c>
      <c r="E51" s="26">
        <v>63.05</v>
      </c>
      <c r="F51" s="20">
        <v>43230</v>
      </c>
      <c r="G51" s="20">
        <v>43241</v>
      </c>
      <c r="H51" s="6"/>
    </row>
    <row r="52" spans="1:8" s="34" customFormat="1" ht="15.75" x14ac:dyDescent="0.25">
      <c r="A52" s="16">
        <v>8</v>
      </c>
      <c r="B52" s="17" t="s">
        <v>100</v>
      </c>
      <c r="C52" s="22" t="s">
        <v>101</v>
      </c>
      <c r="D52" s="19">
        <v>60530586</v>
      </c>
      <c r="E52" s="26">
        <v>14354.51</v>
      </c>
      <c r="F52" s="20">
        <v>43235</v>
      </c>
      <c r="G52" s="20">
        <v>43248</v>
      </c>
      <c r="H52" s="6"/>
    </row>
    <row r="53" spans="1:8" s="34" customFormat="1" ht="15.75" x14ac:dyDescent="0.25">
      <c r="A53" s="16">
        <v>9</v>
      </c>
      <c r="B53" s="17" t="s">
        <v>28</v>
      </c>
      <c r="C53" s="18" t="s">
        <v>29</v>
      </c>
      <c r="D53" s="19">
        <v>1805000522787</v>
      </c>
      <c r="E53" s="26">
        <v>67.150000000000006</v>
      </c>
      <c r="F53" s="20">
        <v>43235</v>
      </c>
      <c r="G53" s="20">
        <v>43255</v>
      </c>
      <c r="H53" s="6"/>
    </row>
    <row r="54" spans="1:8" s="34" customFormat="1" ht="15.75" x14ac:dyDescent="0.25">
      <c r="A54" s="16">
        <v>10</v>
      </c>
      <c r="B54" s="17" t="s">
        <v>131</v>
      </c>
      <c r="C54" s="18" t="s">
        <v>295</v>
      </c>
      <c r="D54" s="19">
        <v>7183379</v>
      </c>
      <c r="E54" s="26">
        <v>498.96</v>
      </c>
      <c r="F54" s="20">
        <v>43235</v>
      </c>
      <c r="G54" s="20">
        <v>43245</v>
      </c>
      <c r="H54" s="6"/>
    </row>
    <row r="55" spans="1:8" s="34" customFormat="1" ht="15.75" x14ac:dyDescent="0.25">
      <c r="A55" s="16">
        <v>11</v>
      </c>
      <c r="B55" s="17" t="s">
        <v>296</v>
      </c>
      <c r="C55" s="18" t="s">
        <v>297</v>
      </c>
      <c r="D55" s="19">
        <v>371</v>
      </c>
      <c r="E55" s="26">
        <v>562.5</v>
      </c>
      <c r="F55" s="20">
        <v>43237</v>
      </c>
      <c r="G55" s="20">
        <v>43256</v>
      </c>
      <c r="H55" s="6"/>
    </row>
    <row r="56" spans="1:8" s="34" customFormat="1" ht="15.75" x14ac:dyDescent="0.25">
      <c r="A56" s="16">
        <v>12</v>
      </c>
      <c r="B56" s="17" t="s">
        <v>305</v>
      </c>
      <c r="C56" s="18" t="s">
        <v>306</v>
      </c>
      <c r="D56" s="47">
        <v>2018674</v>
      </c>
      <c r="E56" s="26">
        <v>234.99</v>
      </c>
      <c r="F56" s="20">
        <v>43244</v>
      </c>
      <c r="G56" s="20">
        <v>43256</v>
      </c>
      <c r="H56" s="6"/>
    </row>
    <row r="57" spans="1:8" s="34" customFormat="1" ht="15.75" x14ac:dyDescent="0.25">
      <c r="A57" s="16">
        <v>13</v>
      </c>
      <c r="B57" s="17" t="s">
        <v>18</v>
      </c>
      <c r="C57" s="18" t="s">
        <v>19</v>
      </c>
      <c r="D57" s="19">
        <v>1291351</v>
      </c>
      <c r="E57" s="52">
        <v>2121.75</v>
      </c>
      <c r="F57" s="53">
        <v>43257</v>
      </c>
      <c r="G57" s="20">
        <v>43262</v>
      </c>
      <c r="H57" s="6"/>
    </row>
    <row r="58" spans="1:8" s="34" customFormat="1" ht="15.75" x14ac:dyDescent="0.25">
      <c r="A58" s="16">
        <v>14</v>
      </c>
      <c r="B58" s="17" t="s">
        <v>17</v>
      </c>
      <c r="C58" s="18" t="s">
        <v>27</v>
      </c>
      <c r="D58" s="19">
        <v>827093</v>
      </c>
      <c r="E58" s="26">
        <v>297.36</v>
      </c>
      <c r="F58" s="20">
        <v>43257</v>
      </c>
      <c r="G58" s="20">
        <v>43280</v>
      </c>
      <c r="H58" s="6"/>
    </row>
    <row r="59" spans="1:8" s="34" customFormat="1" ht="15.75" x14ac:dyDescent="0.25">
      <c r="A59" s="16">
        <v>15</v>
      </c>
      <c r="B59" s="17" t="s">
        <v>28</v>
      </c>
      <c r="C59" s="18" t="s">
        <v>29</v>
      </c>
      <c r="D59" s="35">
        <v>1806000517120</v>
      </c>
      <c r="E59" s="52">
        <v>301.66000000000003</v>
      </c>
      <c r="F59" s="53">
        <v>43257</v>
      </c>
      <c r="G59" s="20">
        <v>43269</v>
      </c>
      <c r="H59" s="6"/>
    </row>
    <row r="60" spans="1:8" s="34" customFormat="1" ht="15.75" x14ac:dyDescent="0.25">
      <c r="A60" s="16">
        <v>16</v>
      </c>
      <c r="B60" s="17" t="s">
        <v>28</v>
      </c>
      <c r="C60" s="18" t="s">
        <v>29</v>
      </c>
      <c r="D60" s="35">
        <v>1806000518173</v>
      </c>
      <c r="E60" s="52">
        <v>259.67</v>
      </c>
      <c r="F60" s="53">
        <v>43257</v>
      </c>
      <c r="G60" s="20">
        <v>43269</v>
      </c>
      <c r="H60" s="6"/>
    </row>
    <row r="61" spans="1:8" s="34" customFormat="1" ht="15.75" x14ac:dyDescent="0.25">
      <c r="A61" s="16">
        <v>17</v>
      </c>
      <c r="B61" s="17" t="s">
        <v>28</v>
      </c>
      <c r="C61" s="18" t="s">
        <v>29</v>
      </c>
      <c r="D61" s="35">
        <v>1806000518174</v>
      </c>
      <c r="E61" s="52">
        <v>248.43</v>
      </c>
      <c r="F61" s="53">
        <v>43257</v>
      </c>
      <c r="G61" s="20">
        <v>43269</v>
      </c>
      <c r="H61" s="6"/>
    </row>
    <row r="62" spans="1:8" s="34" customFormat="1" ht="15.75" x14ac:dyDescent="0.25">
      <c r="A62" s="16">
        <v>18</v>
      </c>
      <c r="B62" s="17" t="s">
        <v>28</v>
      </c>
      <c r="C62" s="18" t="s">
        <v>29</v>
      </c>
      <c r="D62" s="35">
        <v>1806000518175</v>
      </c>
      <c r="E62" s="52">
        <v>290.02999999999997</v>
      </c>
      <c r="F62" s="53">
        <v>43257</v>
      </c>
      <c r="G62" s="20">
        <v>43269</v>
      </c>
      <c r="H62" s="6"/>
    </row>
    <row r="63" spans="1:8" s="34" customFormat="1" ht="15.75" x14ac:dyDescent="0.25">
      <c r="A63" s="16">
        <v>19</v>
      </c>
      <c r="B63" s="17" t="s">
        <v>28</v>
      </c>
      <c r="C63" s="18" t="s">
        <v>29</v>
      </c>
      <c r="D63" s="35">
        <v>1806000516405</v>
      </c>
      <c r="E63" s="52">
        <v>67.150000000000006</v>
      </c>
      <c r="F63" s="53">
        <v>43263</v>
      </c>
      <c r="G63" s="20">
        <v>43285</v>
      </c>
      <c r="H63" s="6"/>
    </row>
    <row r="64" spans="1:8" s="34" customFormat="1" ht="15.75" x14ac:dyDescent="0.25">
      <c r="A64" s="16">
        <v>20</v>
      </c>
      <c r="B64" s="17" t="s">
        <v>100</v>
      </c>
      <c r="C64" s="22" t="s">
        <v>101</v>
      </c>
      <c r="D64" s="19">
        <v>62032241</v>
      </c>
      <c r="E64" s="26">
        <v>12870.45</v>
      </c>
      <c r="F64" s="20">
        <v>43263</v>
      </c>
      <c r="G64" s="20">
        <v>43278</v>
      </c>
      <c r="H64" s="6"/>
    </row>
    <row r="65" spans="1:8" s="34" customFormat="1" ht="15.75" x14ac:dyDescent="0.25">
      <c r="A65" s="16">
        <v>21</v>
      </c>
      <c r="B65" s="17" t="s">
        <v>189</v>
      </c>
      <c r="C65" s="22" t="s">
        <v>190</v>
      </c>
      <c r="D65" s="19">
        <v>638362</v>
      </c>
      <c r="E65" s="26">
        <v>29.3</v>
      </c>
      <c r="F65" s="20">
        <v>43269</v>
      </c>
      <c r="G65" s="20">
        <v>43272</v>
      </c>
      <c r="H65" s="6"/>
    </row>
    <row r="66" spans="1:8" s="34" customFormat="1" ht="15.75" x14ac:dyDescent="0.25">
      <c r="A66" s="16">
        <v>22</v>
      </c>
      <c r="B66" s="17" t="s">
        <v>296</v>
      </c>
      <c r="C66" s="18" t="s">
        <v>297</v>
      </c>
      <c r="D66" s="19">
        <v>467</v>
      </c>
      <c r="E66" s="26">
        <v>30</v>
      </c>
      <c r="F66" s="20">
        <v>43276</v>
      </c>
      <c r="G66" s="20">
        <v>43287</v>
      </c>
      <c r="H66" s="6"/>
    </row>
    <row r="67" spans="1:8" s="34" customFormat="1" ht="15.75" x14ac:dyDescent="0.25">
      <c r="A67" s="16">
        <v>23</v>
      </c>
      <c r="B67" s="17" t="s">
        <v>296</v>
      </c>
      <c r="C67" s="18" t="s">
        <v>297</v>
      </c>
      <c r="D67" s="19">
        <v>469</v>
      </c>
      <c r="E67" s="26">
        <v>935</v>
      </c>
      <c r="F67" s="20">
        <v>43276</v>
      </c>
      <c r="G67" s="20">
        <v>43287</v>
      </c>
      <c r="H67" s="6"/>
    </row>
    <row r="68" spans="1:8" s="34" customFormat="1" ht="15.75" x14ac:dyDescent="0.25">
      <c r="A68" s="16">
        <v>24</v>
      </c>
      <c r="B68" s="17" t="s">
        <v>296</v>
      </c>
      <c r="C68" s="18" t="s">
        <v>297</v>
      </c>
      <c r="D68" s="19">
        <v>468</v>
      </c>
      <c r="E68" s="26">
        <v>716.25</v>
      </c>
      <c r="F68" s="20">
        <v>43279</v>
      </c>
      <c r="G68" s="20">
        <v>43287</v>
      </c>
      <c r="H68" s="6"/>
    </row>
    <row r="69" spans="1:8" s="34" customFormat="1" ht="15.75" x14ac:dyDescent="0.25">
      <c r="A69" s="16">
        <v>25</v>
      </c>
      <c r="B69" s="17" t="s">
        <v>28</v>
      </c>
      <c r="C69" s="18" t="s">
        <v>29</v>
      </c>
      <c r="D69" s="35">
        <v>1807000512609</v>
      </c>
      <c r="E69" s="52">
        <v>67.150000000000006</v>
      </c>
      <c r="F69" s="53">
        <v>43283</v>
      </c>
      <c r="G69" s="20">
        <v>43315</v>
      </c>
      <c r="H69" s="6"/>
    </row>
    <row r="70" spans="1:8" s="34" customFormat="1" ht="15.75" x14ac:dyDescent="0.25">
      <c r="A70" s="16">
        <v>26</v>
      </c>
      <c r="B70" s="17" t="s">
        <v>28</v>
      </c>
      <c r="C70" s="18" t="s">
        <v>29</v>
      </c>
      <c r="D70" s="35">
        <v>1807000513317</v>
      </c>
      <c r="E70" s="52">
        <v>237.03</v>
      </c>
      <c r="F70" s="53">
        <v>43283</v>
      </c>
      <c r="G70" s="20">
        <v>43285</v>
      </c>
      <c r="H70" s="6"/>
    </row>
    <row r="71" spans="1:8" s="34" customFormat="1" ht="15.75" x14ac:dyDescent="0.25">
      <c r="A71" s="16">
        <v>27</v>
      </c>
      <c r="B71" s="17" t="s">
        <v>28</v>
      </c>
      <c r="C71" s="18" t="s">
        <v>29</v>
      </c>
      <c r="D71" s="35">
        <v>1807000514342</v>
      </c>
      <c r="E71" s="52">
        <v>236.73</v>
      </c>
      <c r="F71" s="53">
        <v>43283</v>
      </c>
      <c r="G71" s="20">
        <v>43285</v>
      </c>
      <c r="H71" s="6"/>
    </row>
    <row r="72" spans="1:8" s="34" customFormat="1" ht="15.75" x14ac:dyDescent="0.25">
      <c r="A72" s="16">
        <v>28</v>
      </c>
      <c r="B72" s="17" t="s">
        <v>28</v>
      </c>
      <c r="C72" s="18" t="s">
        <v>29</v>
      </c>
      <c r="D72" s="35">
        <v>1807000514343</v>
      </c>
      <c r="E72" s="52">
        <v>203.41</v>
      </c>
      <c r="F72" s="53">
        <v>43283</v>
      </c>
      <c r="G72" s="20">
        <v>43285</v>
      </c>
      <c r="H72" s="6"/>
    </row>
    <row r="73" spans="1:8" s="34" customFormat="1" ht="15.75" x14ac:dyDescent="0.25">
      <c r="A73" s="16">
        <v>29</v>
      </c>
      <c r="B73" s="17" t="s">
        <v>28</v>
      </c>
      <c r="C73" s="18" t="s">
        <v>29</v>
      </c>
      <c r="D73" s="35">
        <v>1807000514344</v>
      </c>
      <c r="E73" s="52">
        <v>210.55</v>
      </c>
      <c r="F73" s="53">
        <v>43283</v>
      </c>
      <c r="G73" s="20">
        <v>43285</v>
      </c>
      <c r="H73" s="6"/>
    </row>
    <row r="74" spans="1:8" s="34" customFormat="1" ht="15.75" x14ac:dyDescent="0.25">
      <c r="A74" s="16">
        <v>30</v>
      </c>
      <c r="B74" s="17" t="s">
        <v>18</v>
      </c>
      <c r="C74" s="18" t="s">
        <v>19</v>
      </c>
      <c r="D74" s="19">
        <v>1312032</v>
      </c>
      <c r="E74" s="52">
        <v>3136.82</v>
      </c>
      <c r="F74" s="53">
        <v>43283</v>
      </c>
      <c r="G74" s="20">
        <v>43291</v>
      </c>
      <c r="H74" s="6"/>
    </row>
    <row r="75" spans="1:8" s="34" customFormat="1" ht="15.75" x14ac:dyDescent="0.25">
      <c r="A75" s="16">
        <v>31</v>
      </c>
      <c r="B75" s="17" t="s">
        <v>17</v>
      </c>
      <c r="C75" s="18" t="s">
        <v>27</v>
      </c>
      <c r="D75" s="19">
        <v>829930</v>
      </c>
      <c r="E75" s="26">
        <v>396.48</v>
      </c>
      <c r="F75" s="20">
        <v>43287</v>
      </c>
      <c r="G75" s="20">
        <v>43313</v>
      </c>
      <c r="H75" s="6"/>
    </row>
    <row r="76" spans="1:8" s="34" customFormat="1" ht="15.75" x14ac:dyDescent="0.25">
      <c r="A76" s="16">
        <v>32</v>
      </c>
      <c r="B76" s="17" t="s">
        <v>100</v>
      </c>
      <c r="C76" s="22" t="s">
        <v>101</v>
      </c>
      <c r="D76" s="19">
        <v>63626093</v>
      </c>
      <c r="E76" s="26">
        <v>16134.21</v>
      </c>
      <c r="F76" s="20">
        <v>43293</v>
      </c>
      <c r="G76" s="20">
        <v>43325</v>
      </c>
      <c r="H76" s="6"/>
    </row>
    <row r="77" spans="1:8" s="34" customFormat="1" ht="15.75" x14ac:dyDescent="0.25">
      <c r="A77" s="16">
        <v>33</v>
      </c>
      <c r="B77" s="17" t="s">
        <v>17</v>
      </c>
      <c r="C77" s="18" t="s">
        <v>27</v>
      </c>
      <c r="D77" s="19">
        <v>833927</v>
      </c>
      <c r="E77" s="26">
        <v>594.72</v>
      </c>
      <c r="F77" s="20">
        <v>43314</v>
      </c>
      <c r="G77" s="20"/>
      <c r="H77" s="6" t="s">
        <v>351</v>
      </c>
    </row>
    <row r="78" spans="1:8" s="34" customFormat="1" ht="15.75" x14ac:dyDescent="0.25">
      <c r="A78" s="16">
        <v>34</v>
      </c>
      <c r="B78" s="17" t="s">
        <v>18</v>
      </c>
      <c r="C78" s="18" t="s">
        <v>19</v>
      </c>
      <c r="D78" s="19">
        <v>1331274</v>
      </c>
      <c r="E78" s="52">
        <v>2376.34</v>
      </c>
      <c r="F78" s="53">
        <v>43314</v>
      </c>
      <c r="G78" s="20">
        <v>43322</v>
      </c>
      <c r="H78" s="6"/>
    </row>
    <row r="79" spans="1:8" s="34" customFormat="1" ht="15.75" x14ac:dyDescent="0.25">
      <c r="A79" s="16">
        <v>35</v>
      </c>
      <c r="B79" s="17" t="s">
        <v>28</v>
      </c>
      <c r="C79" s="18" t="s">
        <v>29</v>
      </c>
      <c r="D79" s="35">
        <v>1808000504630</v>
      </c>
      <c r="E79" s="52">
        <v>264.64999999999998</v>
      </c>
      <c r="F79" s="53">
        <v>43315</v>
      </c>
      <c r="G79" s="20">
        <v>43315</v>
      </c>
      <c r="H79" s="6"/>
    </row>
    <row r="80" spans="1:8" s="34" customFormat="1" ht="15.75" x14ac:dyDescent="0.25">
      <c r="A80" s="16">
        <v>36</v>
      </c>
      <c r="B80" s="17" t="s">
        <v>28</v>
      </c>
      <c r="C80" s="18" t="s">
        <v>29</v>
      </c>
      <c r="D80" s="35">
        <v>1808000503998</v>
      </c>
      <c r="E80" s="52">
        <v>67.150000000000006</v>
      </c>
      <c r="F80" s="53">
        <v>43318</v>
      </c>
      <c r="G80" s="20"/>
      <c r="H80" s="6" t="s">
        <v>355</v>
      </c>
    </row>
    <row r="81" spans="1:12" s="34" customFormat="1" ht="15.75" x14ac:dyDescent="0.25">
      <c r="A81" s="16">
        <v>37</v>
      </c>
      <c r="B81" s="17" t="s">
        <v>28</v>
      </c>
      <c r="C81" s="18" t="s">
        <v>29</v>
      </c>
      <c r="D81" s="35">
        <v>1808000505559</v>
      </c>
      <c r="E81" s="52">
        <v>256.23</v>
      </c>
      <c r="F81" s="53">
        <v>43319</v>
      </c>
      <c r="G81" s="20">
        <v>43328</v>
      </c>
      <c r="H81" s="6"/>
    </row>
    <row r="82" spans="1:12" s="34" customFormat="1" ht="15.75" x14ac:dyDescent="0.25">
      <c r="A82" s="16">
        <v>38</v>
      </c>
      <c r="B82" s="17" t="s">
        <v>28</v>
      </c>
      <c r="C82" s="18" t="s">
        <v>29</v>
      </c>
      <c r="D82" s="35">
        <v>1808000505560</v>
      </c>
      <c r="E82" s="52">
        <v>311.89</v>
      </c>
      <c r="F82" s="53">
        <v>43319</v>
      </c>
      <c r="G82" s="20">
        <v>43328</v>
      </c>
      <c r="H82" s="6"/>
    </row>
    <row r="83" spans="1:12" s="34" customFormat="1" ht="15.75" x14ac:dyDescent="0.25">
      <c r="A83" s="16">
        <v>39</v>
      </c>
      <c r="B83" s="17" t="s">
        <v>28</v>
      </c>
      <c r="C83" s="18" t="s">
        <v>29</v>
      </c>
      <c r="D83" s="35">
        <v>1808000505561</v>
      </c>
      <c r="E83" s="52">
        <v>301.60000000000002</v>
      </c>
      <c r="F83" s="53">
        <v>43320</v>
      </c>
      <c r="G83" s="20">
        <v>43328</v>
      </c>
      <c r="H83" s="6"/>
    </row>
    <row r="84" spans="1:12" s="34" customFormat="1" ht="15.75" x14ac:dyDescent="0.25">
      <c r="A84" s="16">
        <v>40</v>
      </c>
      <c r="B84" s="17" t="s">
        <v>189</v>
      </c>
      <c r="C84" s="22" t="s">
        <v>190</v>
      </c>
      <c r="D84" s="19">
        <v>657557</v>
      </c>
      <c r="E84" s="26">
        <v>21</v>
      </c>
      <c r="F84" s="20">
        <v>43326</v>
      </c>
      <c r="G84" s="20">
        <v>43328</v>
      </c>
      <c r="H84" s="6"/>
    </row>
    <row r="85" spans="1:12" s="34" customFormat="1" ht="15.75" x14ac:dyDescent="0.25">
      <c r="A85" s="16">
        <v>41</v>
      </c>
      <c r="B85" s="17" t="s">
        <v>100</v>
      </c>
      <c r="C85" s="22" t="s">
        <v>101</v>
      </c>
      <c r="D85" s="19">
        <v>65152245</v>
      </c>
      <c r="E85" s="26">
        <v>15831.59</v>
      </c>
      <c r="F85" s="20">
        <v>43327</v>
      </c>
      <c r="G85" s="20"/>
      <c r="H85" s="6" t="s">
        <v>356</v>
      </c>
    </row>
    <row r="86" spans="1:12" s="34" customFormat="1" ht="15.75" x14ac:dyDescent="0.25">
      <c r="A86" s="303" t="s">
        <v>16</v>
      </c>
      <c r="B86" s="304"/>
      <c r="C86" s="8"/>
      <c r="D86" s="9"/>
      <c r="E86" s="24">
        <f>SUM(E45:E85)</f>
        <v>77004.24000000002</v>
      </c>
      <c r="F86" s="10"/>
      <c r="G86" s="6"/>
      <c r="H86" s="6"/>
    </row>
    <row r="87" spans="1:12" ht="15.75" thickBot="1" x14ac:dyDescent="0.3">
      <c r="A87" s="39"/>
      <c r="C87" s="41"/>
      <c r="D87" s="12"/>
      <c r="E87" s="27"/>
      <c r="F87" s="40"/>
      <c r="G87" s="40"/>
    </row>
    <row r="88" spans="1:12" ht="19.5" thickBot="1" x14ac:dyDescent="0.3">
      <c r="A88" s="299" t="s">
        <v>13</v>
      </c>
      <c r="B88" s="300"/>
      <c r="C88" s="300"/>
      <c r="D88" s="300"/>
      <c r="E88" s="300"/>
      <c r="F88" s="300"/>
      <c r="G88" s="300"/>
      <c r="H88" s="301"/>
      <c r="I88" s="37"/>
      <c r="J88" s="37"/>
      <c r="K88" s="37"/>
      <c r="L88" s="37"/>
    </row>
    <row r="89" spans="1:12" ht="42.75" x14ac:dyDescent="0.25">
      <c r="A89" s="28" t="s">
        <v>2</v>
      </c>
      <c r="B89" s="28" t="s">
        <v>3</v>
      </c>
      <c r="C89" s="29" t="s">
        <v>4</v>
      </c>
      <c r="D89" s="30" t="s">
        <v>0</v>
      </c>
      <c r="E89" s="31" t="s">
        <v>14</v>
      </c>
      <c r="F89" s="28" t="s">
        <v>5</v>
      </c>
      <c r="G89" s="28" t="s">
        <v>6</v>
      </c>
      <c r="H89" s="28" t="s">
        <v>7</v>
      </c>
    </row>
    <row r="90" spans="1:12" s="34" customFormat="1" ht="15.75" x14ac:dyDescent="0.25">
      <c r="A90" s="16">
        <v>1</v>
      </c>
      <c r="B90" s="17"/>
      <c r="C90" s="18"/>
      <c r="D90" s="16"/>
      <c r="E90" s="23"/>
      <c r="F90" s="20"/>
      <c r="G90" s="21"/>
      <c r="H90" s="6"/>
    </row>
    <row r="91" spans="1:12" s="34" customFormat="1" ht="15.75" x14ac:dyDescent="0.25">
      <c r="A91" s="17">
        <v>2</v>
      </c>
      <c r="B91" s="17"/>
      <c r="C91" s="18"/>
      <c r="D91" s="17"/>
      <c r="E91" s="52"/>
      <c r="F91" s="53"/>
      <c r="G91" s="53"/>
      <c r="H91" s="54"/>
    </row>
    <row r="92" spans="1:12" s="34" customFormat="1" ht="15.75" x14ac:dyDescent="0.25">
      <c r="A92" s="16">
        <v>3</v>
      </c>
      <c r="B92" s="17"/>
      <c r="C92" s="18"/>
      <c r="D92" s="56"/>
      <c r="E92" s="52"/>
      <c r="F92" s="53"/>
      <c r="G92" s="20"/>
      <c r="H92" s="54"/>
    </row>
    <row r="93" spans="1:12" s="34" customFormat="1" ht="15.75" x14ac:dyDescent="0.25">
      <c r="A93" s="303" t="s">
        <v>16</v>
      </c>
      <c r="B93" s="304"/>
      <c r="C93" s="8"/>
      <c r="D93" s="9"/>
      <c r="E93" s="24">
        <f>SUM(E90:E92)</f>
        <v>0</v>
      </c>
      <c r="F93" s="10"/>
      <c r="G93" s="6"/>
      <c r="H93" s="24"/>
    </row>
    <row r="94" spans="1:12" ht="15.75" thickBot="1" x14ac:dyDescent="0.3">
      <c r="C94" s="12"/>
      <c r="D94" s="12"/>
    </row>
    <row r="95" spans="1:12" ht="19.5" thickBot="1" x14ac:dyDescent="0.3">
      <c r="A95" s="299" t="s">
        <v>11</v>
      </c>
      <c r="B95" s="300"/>
      <c r="C95" s="300"/>
      <c r="D95" s="300"/>
      <c r="E95" s="300"/>
      <c r="F95" s="300"/>
      <c r="G95" s="300"/>
      <c r="H95" s="301"/>
      <c r="I95" s="37"/>
      <c r="J95" s="37"/>
      <c r="K95" s="37"/>
      <c r="L95" s="37"/>
    </row>
    <row r="96" spans="1:12" ht="42.75" x14ac:dyDescent="0.25">
      <c r="A96" s="28" t="s">
        <v>2</v>
      </c>
      <c r="B96" s="28" t="s">
        <v>3</v>
      </c>
      <c r="C96" s="29" t="s">
        <v>4</v>
      </c>
      <c r="D96" s="30" t="s">
        <v>0</v>
      </c>
      <c r="E96" s="31" t="s">
        <v>14</v>
      </c>
      <c r="F96" s="28" t="s">
        <v>5</v>
      </c>
      <c r="G96" s="28" t="s">
        <v>6</v>
      </c>
      <c r="H96" s="28" t="s">
        <v>7</v>
      </c>
    </row>
    <row r="97" spans="1:8" s="34" customFormat="1" ht="15.75" x14ac:dyDescent="0.25">
      <c r="A97" s="16">
        <v>1</v>
      </c>
      <c r="B97" s="17" t="s">
        <v>20</v>
      </c>
      <c r="C97" s="18" t="s">
        <v>25</v>
      </c>
      <c r="D97" s="35" t="s">
        <v>267</v>
      </c>
      <c r="E97" s="52">
        <v>1609.12</v>
      </c>
      <c r="F97" s="53">
        <v>43223</v>
      </c>
      <c r="G97" s="20">
        <v>43234</v>
      </c>
      <c r="H97" s="6"/>
    </row>
    <row r="98" spans="1:8" s="34" customFormat="1" ht="15.75" x14ac:dyDescent="0.25">
      <c r="A98" s="16">
        <v>2</v>
      </c>
      <c r="B98" s="57" t="s">
        <v>269</v>
      </c>
      <c r="C98" s="18" t="s">
        <v>270</v>
      </c>
      <c r="D98" s="47">
        <v>20987</v>
      </c>
      <c r="E98" s="26">
        <v>5750</v>
      </c>
      <c r="F98" s="20">
        <v>43223</v>
      </c>
      <c r="G98" s="20">
        <v>43257</v>
      </c>
      <c r="H98" s="6"/>
    </row>
    <row r="99" spans="1:8" s="34" customFormat="1" ht="15.75" x14ac:dyDescent="0.25">
      <c r="A99" s="16">
        <v>3</v>
      </c>
      <c r="B99" s="57" t="s">
        <v>274</v>
      </c>
      <c r="C99" s="18" t="s">
        <v>275</v>
      </c>
      <c r="D99" s="47">
        <v>288</v>
      </c>
      <c r="E99" s="26">
        <v>180</v>
      </c>
      <c r="F99" s="20">
        <v>43227</v>
      </c>
      <c r="G99" s="20">
        <v>43257</v>
      </c>
      <c r="H99" s="6"/>
    </row>
    <row r="100" spans="1:8" s="34" customFormat="1" ht="15.75" x14ac:dyDescent="0.25">
      <c r="A100" s="16">
        <v>4</v>
      </c>
      <c r="B100" s="57" t="s">
        <v>277</v>
      </c>
      <c r="C100" s="18" t="s">
        <v>276</v>
      </c>
      <c r="D100" s="47">
        <v>4749</v>
      </c>
      <c r="E100" s="26">
        <v>112.5</v>
      </c>
      <c r="F100" s="20">
        <v>43227</v>
      </c>
      <c r="G100" s="20">
        <v>43257</v>
      </c>
      <c r="H100" s="6"/>
    </row>
    <row r="101" spans="1:8" s="34" customFormat="1" ht="15.75" x14ac:dyDescent="0.25">
      <c r="A101" s="16">
        <v>5</v>
      </c>
      <c r="B101" s="57" t="s">
        <v>277</v>
      </c>
      <c r="C101" s="18" t="s">
        <v>276</v>
      </c>
      <c r="D101" s="47">
        <v>4750</v>
      </c>
      <c r="E101" s="26">
        <v>1100</v>
      </c>
      <c r="F101" s="20">
        <v>43227</v>
      </c>
      <c r="G101" s="20">
        <v>43257</v>
      </c>
      <c r="H101" s="6"/>
    </row>
    <row r="102" spans="1:8" s="34" customFormat="1" ht="15.75" x14ac:dyDescent="0.25">
      <c r="A102" s="16">
        <v>6</v>
      </c>
      <c r="B102" s="57" t="s">
        <v>278</v>
      </c>
      <c r="C102" s="18" t="s">
        <v>279</v>
      </c>
      <c r="D102" s="47">
        <v>870</v>
      </c>
      <c r="E102" s="26">
        <v>185.5</v>
      </c>
      <c r="F102" s="20">
        <v>43227</v>
      </c>
      <c r="G102" s="20">
        <v>43257</v>
      </c>
      <c r="H102" s="6"/>
    </row>
    <row r="103" spans="1:8" s="34" customFormat="1" ht="15.75" x14ac:dyDescent="0.25">
      <c r="A103" s="16">
        <v>7</v>
      </c>
      <c r="B103" s="57" t="s">
        <v>39</v>
      </c>
      <c r="C103" s="18" t="s">
        <v>40</v>
      </c>
      <c r="D103" s="47">
        <v>8459</v>
      </c>
      <c r="E103" s="26">
        <v>1323.6</v>
      </c>
      <c r="F103" s="20">
        <v>43227</v>
      </c>
      <c r="G103" s="20">
        <v>43256</v>
      </c>
      <c r="H103" s="6"/>
    </row>
    <row r="104" spans="1:8" s="34" customFormat="1" ht="15.75" x14ac:dyDescent="0.25">
      <c r="A104" s="16">
        <v>8</v>
      </c>
      <c r="B104" s="57" t="s">
        <v>281</v>
      </c>
      <c r="C104" s="18" t="s">
        <v>282</v>
      </c>
      <c r="D104" s="47">
        <v>20183</v>
      </c>
      <c r="E104" s="26">
        <v>1772.1</v>
      </c>
      <c r="F104" s="20">
        <v>43227</v>
      </c>
      <c r="G104" s="20">
        <v>43256</v>
      </c>
      <c r="H104" s="6"/>
    </row>
    <row r="105" spans="1:8" s="34" customFormat="1" ht="15.75" x14ac:dyDescent="0.25">
      <c r="A105" s="16">
        <v>9</v>
      </c>
      <c r="B105" s="57" t="s">
        <v>283</v>
      </c>
      <c r="C105" s="18" t="s">
        <v>284</v>
      </c>
      <c r="D105" s="47">
        <v>12742</v>
      </c>
      <c r="E105" s="26">
        <v>5000</v>
      </c>
      <c r="F105" s="20">
        <v>43228</v>
      </c>
      <c r="G105" s="20">
        <v>43257</v>
      </c>
      <c r="H105" s="6"/>
    </row>
    <row r="106" spans="1:8" s="34" customFormat="1" ht="15.75" x14ac:dyDescent="0.25">
      <c r="A106" s="16">
        <v>10</v>
      </c>
      <c r="B106" s="57" t="s">
        <v>228</v>
      </c>
      <c r="C106" s="18" t="s">
        <v>229</v>
      </c>
      <c r="D106" s="47">
        <v>155</v>
      </c>
      <c r="E106" s="26">
        <v>951</v>
      </c>
      <c r="F106" s="20">
        <v>43230</v>
      </c>
      <c r="G106" s="20">
        <v>43257</v>
      </c>
      <c r="H106" s="6"/>
    </row>
    <row r="107" spans="1:8" s="34" customFormat="1" ht="15.75" x14ac:dyDescent="0.25">
      <c r="A107" s="16">
        <v>11</v>
      </c>
      <c r="B107" s="57" t="s">
        <v>285</v>
      </c>
      <c r="C107" s="18" t="s">
        <v>286</v>
      </c>
      <c r="D107" s="47">
        <v>1931</v>
      </c>
      <c r="E107" s="26">
        <v>703.96</v>
      </c>
      <c r="F107" s="20">
        <v>43230</v>
      </c>
      <c r="G107" s="20">
        <v>43257</v>
      </c>
      <c r="H107" s="6"/>
    </row>
    <row r="108" spans="1:8" s="34" customFormat="1" ht="15.75" x14ac:dyDescent="0.25">
      <c r="A108" s="16">
        <v>12</v>
      </c>
      <c r="B108" s="57" t="s">
        <v>290</v>
      </c>
      <c r="C108" s="18" t="s">
        <v>288</v>
      </c>
      <c r="D108" s="47">
        <v>2542</v>
      </c>
      <c r="E108" s="26">
        <v>2920</v>
      </c>
      <c r="F108" s="20">
        <v>43231</v>
      </c>
      <c r="G108" s="20">
        <v>43257</v>
      </c>
      <c r="H108" s="6"/>
    </row>
    <row r="109" spans="1:8" s="34" customFormat="1" ht="15.75" x14ac:dyDescent="0.25">
      <c r="A109" s="16">
        <v>13</v>
      </c>
      <c r="B109" s="57" t="s">
        <v>299</v>
      </c>
      <c r="C109" s="18" t="s">
        <v>300</v>
      </c>
      <c r="D109" s="47">
        <v>6465</v>
      </c>
      <c r="E109" s="26">
        <v>471.95</v>
      </c>
      <c r="F109" s="20">
        <v>43238</v>
      </c>
      <c r="G109" s="20">
        <v>43256</v>
      </c>
      <c r="H109" s="6"/>
    </row>
    <row r="110" spans="1:8" s="34" customFormat="1" ht="15.75" x14ac:dyDescent="0.25">
      <c r="A110" s="16">
        <v>14</v>
      </c>
      <c r="B110" s="57" t="s">
        <v>301</v>
      </c>
      <c r="C110" s="18" t="s">
        <v>302</v>
      </c>
      <c r="D110" s="47">
        <v>3186</v>
      </c>
      <c r="E110" s="26">
        <v>6008.33</v>
      </c>
      <c r="F110" s="20">
        <v>43238</v>
      </c>
      <c r="G110" s="20">
        <v>43257</v>
      </c>
      <c r="H110" s="6"/>
    </row>
    <row r="111" spans="1:8" s="34" customFormat="1" ht="15.75" x14ac:dyDescent="0.25">
      <c r="A111" s="16">
        <v>15</v>
      </c>
      <c r="B111" s="57" t="s">
        <v>303</v>
      </c>
      <c r="C111" s="18" t="s">
        <v>304</v>
      </c>
      <c r="D111" s="47">
        <v>427</v>
      </c>
      <c r="E111" s="26">
        <v>150</v>
      </c>
      <c r="F111" s="20">
        <v>43238</v>
      </c>
      <c r="G111" s="20">
        <v>43257</v>
      </c>
      <c r="H111" s="6"/>
    </row>
    <row r="112" spans="1:8" s="34" customFormat="1" ht="15.75" x14ac:dyDescent="0.25">
      <c r="A112" s="16">
        <v>16</v>
      </c>
      <c r="B112" s="57" t="s">
        <v>264</v>
      </c>
      <c r="C112" s="18" t="s">
        <v>265</v>
      </c>
      <c r="D112" s="47">
        <v>7545</v>
      </c>
      <c r="E112" s="26">
        <v>1307.1300000000001</v>
      </c>
      <c r="F112" s="20">
        <v>43245</v>
      </c>
      <c r="G112" s="20">
        <v>43257</v>
      </c>
      <c r="H112" s="6"/>
    </row>
    <row r="113" spans="1:8" s="34" customFormat="1" ht="15.75" x14ac:dyDescent="0.25">
      <c r="A113" s="16">
        <v>17</v>
      </c>
      <c r="B113" s="57" t="s">
        <v>264</v>
      </c>
      <c r="C113" s="18" t="s">
        <v>265</v>
      </c>
      <c r="D113" s="47">
        <v>7546</v>
      </c>
      <c r="E113" s="26">
        <v>444.24</v>
      </c>
      <c r="F113" s="20">
        <v>43245</v>
      </c>
      <c r="G113" s="20">
        <v>43257</v>
      </c>
      <c r="H113" s="6"/>
    </row>
    <row r="114" spans="1:8" s="34" customFormat="1" ht="15.75" x14ac:dyDescent="0.25">
      <c r="A114" s="16">
        <v>18</v>
      </c>
      <c r="B114" s="17" t="s">
        <v>20</v>
      </c>
      <c r="C114" s="18" t="s">
        <v>25</v>
      </c>
      <c r="D114" s="35" t="s">
        <v>312</v>
      </c>
      <c r="E114" s="52">
        <v>1707.67</v>
      </c>
      <c r="F114" s="53">
        <v>43258</v>
      </c>
      <c r="G114" s="20">
        <v>43265</v>
      </c>
      <c r="H114" s="6"/>
    </row>
    <row r="115" spans="1:8" s="34" customFormat="1" ht="15.75" x14ac:dyDescent="0.25">
      <c r="A115" s="16">
        <v>19</v>
      </c>
      <c r="B115" s="17" t="s">
        <v>314</v>
      </c>
      <c r="C115" s="18" t="s">
        <v>315</v>
      </c>
      <c r="D115" s="35">
        <v>2018210</v>
      </c>
      <c r="E115" s="52">
        <v>2579.6</v>
      </c>
      <c r="F115" s="53">
        <v>43258</v>
      </c>
      <c r="G115" s="20">
        <v>43286</v>
      </c>
      <c r="H115" s="6"/>
    </row>
    <row r="116" spans="1:8" s="34" customFormat="1" ht="15.75" x14ac:dyDescent="0.25">
      <c r="A116" s="16">
        <v>20</v>
      </c>
      <c r="B116" s="17" t="s">
        <v>201</v>
      </c>
      <c r="C116" s="18" t="s">
        <v>202</v>
      </c>
      <c r="D116" s="47">
        <v>1072</v>
      </c>
      <c r="E116" s="52">
        <v>72.2</v>
      </c>
      <c r="F116" s="53">
        <v>43259</v>
      </c>
      <c r="G116" s="20">
        <v>43286</v>
      </c>
      <c r="H116" s="6"/>
    </row>
    <row r="117" spans="1:8" s="34" customFormat="1" ht="15.75" x14ac:dyDescent="0.25">
      <c r="A117" s="16">
        <v>21</v>
      </c>
      <c r="B117" s="17" t="s">
        <v>318</v>
      </c>
      <c r="C117" s="18" t="s">
        <v>319</v>
      </c>
      <c r="D117" s="47">
        <v>2018354</v>
      </c>
      <c r="E117" s="52">
        <v>297</v>
      </c>
      <c r="F117" s="53">
        <v>43263</v>
      </c>
      <c r="G117" s="20">
        <v>43286</v>
      </c>
      <c r="H117" s="6"/>
    </row>
    <row r="118" spans="1:8" s="34" customFormat="1" ht="15.75" x14ac:dyDescent="0.25">
      <c r="A118" s="16">
        <v>22</v>
      </c>
      <c r="B118" s="17" t="s">
        <v>320</v>
      </c>
      <c r="C118" s="18" t="s">
        <v>321</v>
      </c>
      <c r="D118" s="47">
        <v>5597</v>
      </c>
      <c r="E118" s="52">
        <v>56.8</v>
      </c>
      <c r="F118" s="53">
        <v>43264</v>
      </c>
      <c r="G118" s="20">
        <v>43286</v>
      </c>
      <c r="H118" s="6"/>
    </row>
    <row r="119" spans="1:8" s="34" customFormat="1" ht="15.75" x14ac:dyDescent="0.25">
      <c r="A119" s="16">
        <v>23</v>
      </c>
      <c r="B119" s="17" t="s">
        <v>208</v>
      </c>
      <c r="C119" s="18" t="s">
        <v>209</v>
      </c>
      <c r="D119" s="47">
        <v>3954</v>
      </c>
      <c r="E119" s="52">
        <v>3806.61</v>
      </c>
      <c r="F119" s="53">
        <v>43264</v>
      </c>
      <c r="G119" s="20">
        <v>43286</v>
      </c>
      <c r="H119" s="6"/>
    </row>
    <row r="120" spans="1:8" s="34" customFormat="1" ht="15.75" x14ac:dyDescent="0.25">
      <c r="A120" s="16">
        <v>24</v>
      </c>
      <c r="B120" s="17" t="s">
        <v>322</v>
      </c>
      <c r="C120" s="18" t="s">
        <v>323</v>
      </c>
      <c r="D120" s="47">
        <v>37</v>
      </c>
      <c r="E120" s="52">
        <v>1117.08</v>
      </c>
      <c r="F120" s="53">
        <v>43265</v>
      </c>
      <c r="G120" s="20">
        <v>43286</v>
      </c>
      <c r="H120" s="6"/>
    </row>
    <row r="121" spans="1:8" s="34" customFormat="1" ht="15.75" x14ac:dyDescent="0.25">
      <c r="A121" s="16">
        <v>25</v>
      </c>
      <c r="B121" s="17" t="s">
        <v>325</v>
      </c>
      <c r="C121" s="18" t="s">
        <v>326</v>
      </c>
      <c r="D121" s="47">
        <v>137</v>
      </c>
      <c r="E121" s="52">
        <v>2733.3</v>
      </c>
      <c r="F121" s="53">
        <v>43270</v>
      </c>
      <c r="G121" s="20">
        <v>43286</v>
      </c>
      <c r="H121" s="6"/>
    </row>
    <row r="122" spans="1:8" s="34" customFormat="1" ht="15.75" x14ac:dyDescent="0.25">
      <c r="A122" s="16">
        <v>26</v>
      </c>
      <c r="B122" s="17" t="s">
        <v>327</v>
      </c>
      <c r="C122" s="18" t="s">
        <v>209</v>
      </c>
      <c r="D122" s="47">
        <v>5882</v>
      </c>
      <c r="E122" s="52">
        <v>190.76</v>
      </c>
      <c r="F122" s="53">
        <v>43270</v>
      </c>
      <c r="G122" s="20">
        <v>43286</v>
      </c>
      <c r="H122" s="6"/>
    </row>
    <row r="123" spans="1:8" s="34" customFormat="1" ht="15.75" x14ac:dyDescent="0.25">
      <c r="A123" s="16">
        <v>27</v>
      </c>
      <c r="B123" s="17" t="s">
        <v>94</v>
      </c>
      <c r="C123" s="18" t="s">
        <v>95</v>
      </c>
      <c r="D123" s="47">
        <v>13187</v>
      </c>
      <c r="E123" s="52">
        <v>11932.84</v>
      </c>
      <c r="F123" s="53">
        <v>43276</v>
      </c>
      <c r="G123" s="20">
        <v>43286</v>
      </c>
      <c r="H123" s="6"/>
    </row>
    <row r="124" spans="1:8" s="34" customFormat="1" ht="15.75" x14ac:dyDescent="0.25">
      <c r="A124" s="16">
        <v>28</v>
      </c>
      <c r="B124" s="17" t="s">
        <v>283</v>
      </c>
      <c r="C124" s="18" t="s">
        <v>284</v>
      </c>
      <c r="D124" s="47">
        <v>7890</v>
      </c>
      <c r="E124" s="52">
        <v>2999.5</v>
      </c>
      <c r="F124" s="53">
        <v>43277</v>
      </c>
      <c r="G124" s="20">
        <v>43291</v>
      </c>
      <c r="H124" s="6"/>
    </row>
    <row r="125" spans="1:8" s="34" customFormat="1" ht="15.75" x14ac:dyDescent="0.25">
      <c r="A125" s="16">
        <v>29</v>
      </c>
      <c r="B125" s="17" t="s">
        <v>283</v>
      </c>
      <c r="C125" s="18" t="s">
        <v>284</v>
      </c>
      <c r="D125" s="47">
        <v>7892</v>
      </c>
      <c r="E125" s="52">
        <v>2499.5</v>
      </c>
      <c r="F125" s="53">
        <v>43277</v>
      </c>
      <c r="G125" s="20">
        <v>43291</v>
      </c>
      <c r="H125" s="6"/>
    </row>
    <row r="126" spans="1:8" s="34" customFormat="1" ht="15.75" x14ac:dyDescent="0.25">
      <c r="A126" s="16">
        <v>30</v>
      </c>
      <c r="B126" s="17" t="s">
        <v>20</v>
      </c>
      <c r="C126" s="18" t="s">
        <v>25</v>
      </c>
      <c r="D126" s="35" t="s">
        <v>331</v>
      </c>
      <c r="E126" s="52">
        <v>1402.3</v>
      </c>
      <c r="F126" s="53">
        <v>43284</v>
      </c>
      <c r="G126" s="20">
        <v>43294</v>
      </c>
      <c r="H126" s="6"/>
    </row>
    <row r="127" spans="1:8" s="34" customFormat="1" ht="15.75" x14ac:dyDescent="0.25">
      <c r="A127" s="16">
        <v>31</v>
      </c>
      <c r="B127" s="17" t="s">
        <v>107</v>
      </c>
      <c r="C127" s="18" t="s">
        <v>334</v>
      </c>
      <c r="D127" s="47">
        <v>2105</v>
      </c>
      <c r="E127" s="52">
        <v>241.35</v>
      </c>
      <c r="F127" s="53">
        <v>43284</v>
      </c>
      <c r="G127" s="20">
        <v>43294</v>
      </c>
      <c r="H127" s="6"/>
    </row>
    <row r="128" spans="1:8" s="34" customFormat="1" ht="15.75" x14ac:dyDescent="0.25">
      <c r="A128" s="16">
        <v>32</v>
      </c>
      <c r="B128" s="17" t="s">
        <v>337</v>
      </c>
      <c r="C128" s="18" t="s">
        <v>338</v>
      </c>
      <c r="D128" s="35">
        <v>462</v>
      </c>
      <c r="E128" s="52">
        <v>1701.36</v>
      </c>
      <c r="F128" s="53">
        <v>43292</v>
      </c>
      <c r="G128" s="20">
        <v>43294</v>
      </c>
      <c r="H128" s="6"/>
    </row>
    <row r="129" spans="1:8" s="34" customFormat="1" ht="15.75" x14ac:dyDescent="0.25">
      <c r="A129" s="16">
        <v>33</v>
      </c>
      <c r="B129" s="17" t="s">
        <v>341</v>
      </c>
      <c r="C129" s="18" t="s">
        <v>342</v>
      </c>
      <c r="D129" s="71" t="s">
        <v>343</v>
      </c>
      <c r="E129" s="52">
        <v>1850</v>
      </c>
      <c r="F129" s="53">
        <v>43294</v>
      </c>
      <c r="G129" s="20">
        <v>43315</v>
      </c>
      <c r="H129" s="6" t="s">
        <v>344</v>
      </c>
    </row>
    <row r="130" spans="1:8" s="34" customFormat="1" ht="15.75" x14ac:dyDescent="0.25">
      <c r="A130" s="16">
        <v>34</v>
      </c>
      <c r="B130" s="17" t="s">
        <v>210</v>
      </c>
      <c r="C130" s="18" t="s">
        <v>211</v>
      </c>
      <c r="D130" s="47">
        <v>6502</v>
      </c>
      <c r="E130" s="52">
        <v>1646.05</v>
      </c>
      <c r="F130" s="53">
        <v>43301</v>
      </c>
      <c r="G130" s="20">
        <v>43306</v>
      </c>
      <c r="H130" s="6"/>
    </row>
    <row r="131" spans="1:8" s="34" customFormat="1" ht="15.75" x14ac:dyDescent="0.25">
      <c r="A131" s="16">
        <v>35</v>
      </c>
      <c r="B131" s="17" t="s">
        <v>345</v>
      </c>
      <c r="C131" s="18" t="s">
        <v>347</v>
      </c>
      <c r="D131" s="47">
        <v>2004</v>
      </c>
      <c r="E131" s="52">
        <v>1347</v>
      </c>
      <c r="F131" s="53">
        <v>43307</v>
      </c>
      <c r="G131" s="20">
        <v>43318</v>
      </c>
      <c r="H131" s="6"/>
    </row>
    <row r="132" spans="1:8" s="34" customFormat="1" ht="15.75" x14ac:dyDescent="0.25">
      <c r="A132" s="16">
        <v>36</v>
      </c>
      <c r="B132" s="17" t="s">
        <v>345</v>
      </c>
      <c r="C132" s="18" t="s">
        <v>347</v>
      </c>
      <c r="D132" s="47">
        <v>2005</v>
      </c>
      <c r="E132" s="52">
        <v>788.95</v>
      </c>
      <c r="F132" s="53">
        <v>43307</v>
      </c>
      <c r="G132" s="20">
        <v>43318</v>
      </c>
      <c r="H132" s="6"/>
    </row>
    <row r="133" spans="1:8" s="34" customFormat="1" ht="15.75" x14ac:dyDescent="0.25">
      <c r="A133" s="16">
        <v>37</v>
      </c>
      <c r="B133" s="17" t="s">
        <v>20</v>
      </c>
      <c r="C133" s="18" t="s">
        <v>25</v>
      </c>
      <c r="D133" s="35" t="s">
        <v>348</v>
      </c>
      <c r="E133" s="52">
        <v>2625.59</v>
      </c>
      <c r="F133" s="53">
        <v>43313</v>
      </c>
      <c r="G133" s="20">
        <v>43326</v>
      </c>
      <c r="H133" s="6" t="s">
        <v>349</v>
      </c>
    </row>
    <row r="134" spans="1:8" s="34" customFormat="1" ht="15.75" x14ac:dyDescent="0.25">
      <c r="A134" s="16">
        <v>38</v>
      </c>
      <c r="B134" s="17" t="s">
        <v>201</v>
      </c>
      <c r="C134" s="18" t="s">
        <v>202</v>
      </c>
      <c r="D134" s="47">
        <v>1183</v>
      </c>
      <c r="E134" s="52">
        <v>224.97</v>
      </c>
      <c r="F134" s="53">
        <v>43313</v>
      </c>
      <c r="G134" s="20"/>
      <c r="H134" s="6" t="s">
        <v>346</v>
      </c>
    </row>
    <row r="135" spans="1:8" s="34" customFormat="1" ht="15.75" x14ac:dyDescent="0.25">
      <c r="A135" s="16">
        <v>39</v>
      </c>
      <c r="B135" s="17" t="s">
        <v>352</v>
      </c>
      <c r="C135" s="18" t="s">
        <v>353</v>
      </c>
      <c r="D135" s="47">
        <v>119113</v>
      </c>
      <c r="E135" s="52">
        <v>5613</v>
      </c>
      <c r="F135" s="53">
        <v>43315</v>
      </c>
      <c r="G135" s="20"/>
      <c r="H135" s="6" t="s">
        <v>354</v>
      </c>
    </row>
    <row r="136" spans="1:8" s="34" customFormat="1" ht="15.75" x14ac:dyDescent="0.25">
      <c r="A136" s="16">
        <v>40</v>
      </c>
      <c r="B136" s="17" t="s">
        <v>358</v>
      </c>
      <c r="C136" s="18" t="s">
        <v>359</v>
      </c>
      <c r="D136" s="47">
        <v>24</v>
      </c>
      <c r="E136" s="52">
        <v>590</v>
      </c>
      <c r="F136" s="53">
        <v>43329</v>
      </c>
      <c r="G136" s="20"/>
      <c r="H136" s="6" t="s">
        <v>354</v>
      </c>
    </row>
    <row r="137" spans="1:8" s="34" customFormat="1" ht="15.75" x14ac:dyDescent="0.25">
      <c r="A137" s="303" t="s">
        <v>16</v>
      </c>
      <c r="B137" s="304"/>
      <c r="C137" s="8"/>
      <c r="D137" s="9"/>
      <c r="E137" s="24">
        <f>SUM(E97:E136)</f>
        <v>78012.86</v>
      </c>
      <c r="F137" s="10"/>
      <c r="G137" s="6"/>
      <c r="H137" s="6"/>
    </row>
    <row r="138" spans="1:8" x14ac:dyDescent="0.25">
      <c r="A138" s="42"/>
      <c r="B138" s="43"/>
      <c r="C138" s="44"/>
      <c r="D138" s="45"/>
      <c r="E138" s="32"/>
      <c r="F138" s="43"/>
      <c r="G138" s="43"/>
      <c r="H138" s="46"/>
    </row>
    <row r="139" spans="1:8" s="34" customFormat="1" ht="15.75" x14ac:dyDescent="0.25">
      <c r="A139" s="303" t="s">
        <v>350</v>
      </c>
      <c r="B139" s="304"/>
      <c r="C139" s="8"/>
      <c r="D139" s="9"/>
      <c r="E139" s="24">
        <f>SUM(E137,E93,E86,E41,E14)</f>
        <v>600686.21000000008</v>
      </c>
      <c r="F139" s="10"/>
      <c r="G139" s="6"/>
      <c r="H139" s="6"/>
    </row>
    <row r="144" spans="1:8" x14ac:dyDescent="0.25">
      <c r="E144" s="25" t="s">
        <v>83</v>
      </c>
    </row>
  </sheetData>
  <mergeCells count="13">
    <mergeCell ref="A139:B139"/>
    <mergeCell ref="A43:H43"/>
    <mergeCell ref="A86:B86"/>
    <mergeCell ref="A88:H88"/>
    <mergeCell ref="A93:B93"/>
    <mergeCell ref="A95:H95"/>
    <mergeCell ref="A137:B137"/>
    <mergeCell ref="A41:B41"/>
    <mergeCell ref="A1:H2"/>
    <mergeCell ref="A3:H3"/>
    <mergeCell ref="I3:K3"/>
    <mergeCell ref="A14:B14"/>
    <mergeCell ref="A16:H1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1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3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38.8554687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295" t="s">
        <v>8</v>
      </c>
      <c r="B1" s="283"/>
      <c r="C1" s="283"/>
      <c r="D1" s="283"/>
      <c r="E1" s="283"/>
      <c r="F1" s="283"/>
      <c r="G1" s="283"/>
      <c r="H1" s="296"/>
    </row>
    <row r="2" spans="1:12" ht="15.75" thickBot="1" x14ac:dyDescent="0.3">
      <c r="A2" s="297"/>
      <c r="B2" s="284"/>
      <c r="C2" s="284"/>
      <c r="D2" s="284"/>
      <c r="E2" s="284"/>
      <c r="F2" s="284"/>
      <c r="G2" s="284"/>
      <c r="H2" s="298"/>
      <c r="I2" s="36"/>
    </row>
    <row r="3" spans="1:12" ht="19.5" thickBot="1" x14ac:dyDescent="0.3">
      <c r="A3" s="299" t="s">
        <v>9</v>
      </c>
      <c r="B3" s="300"/>
      <c r="C3" s="300"/>
      <c r="D3" s="300"/>
      <c r="E3" s="300"/>
      <c r="F3" s="300"/>
      <c r="G3" s="300"/>
      <c r="H3" s="301"/>
      <c r="I3" s="305" t="s">
        <v>22</v>
      </c>
      <c r="J3" s="306"/>
      <c r="K3" s="306"/>
      <c r="L3" s="37"/>
    </row>
    <row r="4" spans="1:12" ht="42.7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</v>
      </c>
      <c r="G4" s="28" t="s">
        <v>6</v>
      </c>
      <c r="H4" s="33" t="s">
        <v>7</v>
      </c>
    </row>
    <row r="5" spans="1:12" s="34" customFormat="1" ht="15.75" x14ac:dyDescent="0.25">
      <c r="A5" s="6">
        <v>1</v>
      </c>
      <c r="B5" s="17" t="s">
        <v>31</v>
      </c>
      <c r="C5" s="55" t="s">
        <v>32</v>
      </c>
      <c r="D5" s="47">
        <v>1954</v>
      </c>
      <c r="E5" s="52">
        <v>10613.49</v>
      </c>
      <c r="F5" s="20">
        <v>43192</v>
      </c>
      <c r="G5" s="20">
        <v>43224</v>
      </c>
      <c r="H5" s="6"/>
    </row>
    <row r="6" spans="1:12" s="34" customFormat="1" ht="15.75" x14ac:dyDescent="0.25">
      <c r="A6" s="16">
        <v>2</v>
      </c>
      <c r="B6" s="17" t="s">
        <v>251</v>
      </c>
      <c r="C6" s="18" t="s">
        <v>254</v>
      </c>
      <c r="D6" s="47">
        <v>208</v>
      </c>
      <c r="E6" s="26">
        <v>9096.9699999999993</v>
      </c>
      <c r="F6" s="20">
        <v>43195</v>
      </c>
      <c r="G6" s="20">
        <v>43224</v>
      </c>
      <c r="H6" s="6"/>
    </row>
    <row r="7" spans="1:12" s="34" customFormat="1" ht="15.75" x14ac:dyDescent="0.25">
      <c r="A7" s="6">
        <v>3</v>
      </c>
      <c r="B7" s="17" t="s">
        <v>256</v>
      </c>
      <c r="C7" s="18" t="s">
        <v>257</v>
      </c>
      <c r="D7" s="47">
        <v>620</v>
      </c>
      <c r="E7" s="26">
        <v>127414.33</v>
      </c>
      <c r="F7" s="20">
        <v>43199</v>
      </c>
      <c r="G7" s="20">
        <v>43224</v>
      </c>
      <c r="H7" s="6"/>
    </row>
    <row r="8" spans="1:12" s="34" customFormat="1" ht="15.75" x14ac:dyDescent="0.25">
      <c r="A8" s="6">
        <v>4</v>
      </c>
      <c r="B8" s="17" t="s">
        <v>287</v>
      </c>
      <c r="C8" s="18" t="s">
        <v>288</v>
      </c>
      <c r="D8" s="47">
        <v>2136</v>
      </c>
      <c r="E8" s="26">
        <v>9097.44</v>
      </c>
      <c r="F8" s="20">
        <v>43231</v>
      </c>
      <c r="G8" s="20">
        <v>43257</v>
      </c>
      <c r="H8" s="6"/>
    </row>
    <row r="9" spans="1:12" s="34" customFormat="1" ht="15.75" x14ac:dyDescent="0.25">
      <c r="A9" s="6">
        <v>5</v>
      </c>
      <c r="B9" s="17" t="s">
        <v>293</v>
      </c>
      <c r="C9" s="18" t="s">
        <v>294</v>
      </c>
      <c r="D9" s="47">
        <v>742</v>
      </c>
      <c r="E9" s="26">
        <v>11699.99</v>
      </c>
      <c r="F9" s="20">
        <v>43235</v>
      </c>
      <c r="G9" s="20">
        <v>43257</v>
      </c>
      <c r="H9" s="6"/>
    </row>
    <row r="10" spans="1:12" s="34" customFormat="1" ht="15.75" x14ac:dyDescent="0.25">
      <c r="A10" s="16">
        <v>6</v>
      </c>
      <c r="B10" s="17" t="s">
        <v>296</v>
      </c>
      <c r="C10" s="18" t="s">
        <v>297</v>
      </c>
      <c r="D10" s="47">
        <v>7966</v>
      </c>
      <c r="E10" s="26">
        <v>3433</v>
      </c>
      <c r="F10" s="20">
        <v>43237</v>
      </c>
      <c r="G10" s="20">
        <v>43256</v>
      </c>
      <c r="H10" s="6"/>
    </row>
    <row r="11" spans="1:12" s="34" customFormat="1" ht="15.75" x14ac:dyDescent="0.25">
      <c r="A11" s="6">
        <v>7</v>
      </c>
      <c r="B11" s="17" t="s">
        <v>296</v>
      </c>
      <c r="C11" s="18" t="s">
        <v>297</v>
      </c>
      <c r="D11" s="47">
        <v>7967</v>
      </c>
      <c r="E11" s="26">
        <v>380</v>
      </c>
      <c r="F11" s="20">
        <v>43237</v>
      </c>
      <c r="G11" s="20">
        <v>43256</v>
      </c>
      <c r="H11" s="6"/>
    </row>
    <row r="12" spans="1:12" s="34" customFormat="1" ht="15.75" x14ac:dyDescent="0.25">
      <c r="A12" s="6">
        <v>8</v>
      </c>
      <c r="B12" s="17" t="s">
        <v>305</v>
      </c>
      <c r="C12" s="18" t="s">
        <v>306</v>
      </c>
      <c r="D12" s="47">
        <v>20416</v>
      </c>
      <c r="E12" s="26">
        <v>3650</v>
      </c>
      <c r="F12" s="20">
        <v>43244</v>
      </c>
      <c r="G12" s="20">
        <v>43256</v>
      </c>
      <c r="H12" s="6"/>
    </row>
    <row r="13" spans="1:12" s="34" customFormat="1" ht="15.75" x14ac:dyDescent="0.25">
      <c r="A13" s="6">
        <v>9</v>
      </c>
      <c r="B13" s="17" t="s">
        <v>310</v>
      </c>
      <c r="C13" s="18" t="s">
        <v>311</v>
      </c>
      <c r="D13" s="47">
        <v>229</v>
      </c>
      <c r="E13" s="26">
        <v>25150</v>
      </c>
      <c r="F13" s="20">
        <v>43258</v>
      </c>
      <c r="G13" s="20">
        <v>43285</v>
      </c>
      <c r="H13" s="6"/>
    </row>
    <row r="14" spans="1:12" s="34" customFormat="1" ht="15.75" x14ac:dyDescent="0.25">
      <c r="A14" s="16">
        <v>10</v>
      </c>
      <c r="B14" s="17" t="s">
        <v>296</v>
      </c>
      <c r="C14" s="18" t="s">
        <v>297</v>
      </c>
      <c r="D14" s="47">
        <v>8067</v>
      </c>
      <c r="E14" s="26">
        <v>590</v>
      </c>
      <c r="F14" s="20">
        <v>43276</v>
      </c>
      <c r="G14" s="20">
        <v>43290</v>
      </c>
      <c r="H14" s="6"/>
    </row>
    <row r="15" spans="1:12" s="34" customFormat="1" ht="15.75" x14ac:dyDescent="0.25">
      <c r="A15" s="6">
        <v>11</v>
      </c>
      <c r="B15" s="17" t="s">
        <v>296</v>
      </c>
      <c r="C15" s="18" t="s">
        <v>297</v>
      </c>
      <c r="D15" s="47">
        <v>8069</v>
      </c>
      <c r="E15" s="26">
        <v>612</v>
      </c>
      <c r="F15" s="20">
        <v>43276</v>
      </c>
      <c r="G15" s="20">
        <v>43290</v>
      </c>
      <c r="H15" s="6"/>
    </row>
    <row r="16" spans="1:12" s="34" customFormat="1" ht="15.75" x14ac:dyDescent="0.25">
      <c r="A16" s="16">
        <v>12</v>
      </c>
      <c r="B16" s="17" t="s">
        <v>296</v>
      </c>
      <c r="C16" s="18" t="s">
        <v>297</v>
      </c>
      <c r="D16" s="47">
        <v>8068</v>
      </c>
      <c r="E16" s="26">
        <v>1242</v>
      </c>
      <c r="F16" s="20">
        <v>43279</v>
      </c>
      <c r="G16" s="20">
        <v>43292</v>
      </c>
      <c r="H16" s="6"/>
    </row>
    <row r="17" spans="1:12" s="34" customFormat="1" ht="15.75" x14ac:dyDescent="0.25">
      <c r="A17" s="302" t="s">
        <v>16</v>
      </c>
      <c r="B17" s="302"/>
      <c r="C17" s="8"/>
      <c r="D17" s="9"/>
      <c r="E17" s="24">
        <f>SUM(E5:E16)</f>
        <v>202979.22</v>
      </c>
      <c r="F17" s="10"/>
      <c r="G17" s="6"/>
      <c r="H17" s="6"/>
    </row>
    <row r="18" spans="1:12" ht="15.75" thickBot="1" x14ac:dyDescent="0.3"/>
    <row r="19" spans="1:12" ht="19.5" thickBot="1" x14ac:dyDescent="0.3">
      <c r="A19" s="299" t="s">
        <v>10</v>
      </c>
      <c r="B19" s="300"/>
      <c r="C19" s="300"/>
      <c r="D19" s="300"/>
      <c r="E19" s="300"/>
      <c r="F19" s="300"/>
      <c r="G19" s="300"/>
      <c r="H19" s="301"/>
      <c r="I19" s="37"/>
      <c r="J19" s="37"/>
      <c r="K19" s="37"/>
      <c r="L19" s="37"/>
    </row>
    <row r="20" spans="1:12" ht="42.75" x14ac:dyDescent="0.25">
      <c r="A20" s="28" t="s">
        <v>2</v>
      </c>
      <c r="B20" s="28" t="s">
        <v>3</v>
      </c>
      <c r="C20" s="29" t="s">
        <v>4</v>
      </c>
      <c r="D20" s="30" t="s">
        <v>0</v>
      </c>
      <c r="E20" s="31" t="s">
        <v>14</v>
      </c>
      <c r="F20" s="28" t="s">
        <v>5</v>
      </c>
      <c r="G20" s="28" t="s">
        <v>6</v>
      </c>
      <c r="H20" s="33" t="s">
        <v>7</v>
      </c>
    </row>
    <row r="21" spans="1:12" s="34" customFormat="1" ht="15.75" x14ac:dyDescent="0.25">
      <c r="A21" s="17">
        <v>1</v>
      </c>
      <c r="B21" s="17" t="s">
        <v>125</v>
      </c>
      <c r="C21" s="22" t="s">
        <v>126</v>
      </c>
      <c r="D21" s="50">
        <v>2487</v>
      </c>
      <c r="E21" s="52">
        <v>10801.37</v>
      </c>
      <c r="F21" s="53">
        <v>43192</v>
      </c>
      <c r="G21" s="53">
        <v>43199</v>
      </c>
      <c r="H21" s="6"/>
    </row>
    <row r="22" spans="1:12" s="34" customFormat="1" ht="15.75" x14ac:dyDescent="0.25">
      <c r="A22" s="17">
        <v>2</v>
      </c>
      <c r="B22" s="17" t="s">
        <v>125</v>
      </c>
      <c r="C22" s="22" t="s">
        <v>126</v>
      </c>
      <c r="D22" s="50">
        <v>2527</v>
      </c>
      <c r="E22" s="52">
        <v>12062.63</v>
      </c>
      <c r="F22" s="53">
        <v>43207</v>
      </c>
      <c r="G22" s="53">
        <v>43224</v>
      </c>
      <c r="H22" s="6"/>
    </row>
    <row r="23" spans="1:12" s="34" customFormat="1" ht="15.75" x14ac:dyDescent="0.25">
      <c r="A23" s="17">
        <v>3</v>
      </c>
      <c r="B23" s="17" t="s">
        <v>125</v>
      </c>
      <c r="C23" s="22" t="s">
        <v>126</v>
      </c>
      <c r="D23" s="50">
        <v>2528</v>
      </c>
      <c r="E23" s="52">
        <v>1862.08</v>
      </c>
      <c r="F23" s="53">
        <v>43207</v>
      </c>
      <c r="G23" s="53">
        <v>43224</v>
      </c>
      <c r="H23" s="6"/>
    </row>
    <row r="24" spans="1:12" s="34" customFormat="1" ht="15.75" x14ac:dyDescent="0.25">
      <c r="A24" s="17">
        <v>4</v>
      </c>
      <c r="B24" s="17" t="s">
        <v>127</v>
      </c>
      <c r="C24" s="22" t="s">
        <v>128</v>
      </c>
      <c r="D24" s="50">
        <v>30931</v>
      </c>
      <c r="E24" s="52">
        <v>2928.89</v>
      </c>
      <c r="F24" s="53">
        <v>43214</v>
      </c>
      <c r="G24" s="53">
        <v>43224</v>
      </c>
      <c r="H24" s="54"/>
    </row>
    <row r="25" spans="1:12" s="34" customFormat="1" ht="15.75" x14ac:dyDescent="0.25">
      <c r="A25" s="17">
        <v>5</v>
      </c>
      <c r="B25" s="17" t="s">
        <v>117</v>
      </c>
      <c r="C25" s="22" t="s">
        <v>118</v>
      </c>
      <c r="D25" s="50">
        <v>6481</v>
      </c>
      <c r="E25" s="52">
        <v>23580.37</v>
      </c>
      <c r="F25" s="53">
        <v>43215</v>
      </c>
      <c r="G25" s="53">
        <v>43227</v>
      </c>
      <c r="H25" s="6"/>
    </row>
    <row r="26" spans="1:12" s="34" customFormat="1" ht="15.75" x14ac:dyDescent="0.25">
      <c r="A26" s="17">
        <v>6</v>
      </c>
      <c r="B26" s="17" t="s">
        <v>117</v>
      </c>
      <c r="C26" s="22" t="s">
        <v>118</v>
      </c>
      <c r="D26" s="50">
        <v>6482</v>
      </c>
      <c r="E26" s="52">
        <v>18662.54</v>
      </c>
      <c r="F26" s="53">
        <v>43215</v>
      </c>
      <c r="G26" s="53">
        <v>43227</v>
      </c>
      <c r="H26" s="6"/>
    </row>
    <row r="27" spans="1:12" s="34" customFormat="1" ht="15.75" x14ac:dyDescent="0.25">
      <c r="A27" s="17">
        <v>7</v>
      </c>
      <c r="B27" s="17" t="s">
        <v>125</v>
      </c>
      <c r="C27" s="22" t="s">
        <v>126</v>
      </c>
      <c r="D27" s="50">
        <v>2530</v>
      </c>
      <c r="E27" s="52">
        <v>23287.69</v>
      </c>
      <c r="F27" s="53">
        <v>43215</v>
      </c>
      <c r="G27" s="53">
        <v>43227</v>
      </c>
      <c r="H27" s="6"/>
    </row>
    <row r="28" spans="1:12" s="34" customFormat="1" ht="15.75" x14ac:dyDescent="0.25">
      <c r="A28" s="17">
        <v>8</v>
      </c>
      <c r="B28" s="17" t="s">
        <v>119</v>
      </c>
      <c r="C28" s="22" t="s">
        <v>120</v>
      </c>
      <c r="D28" s="50">
        <v>2018000179</v>
      </c>
      <c r="E28" s="52">
        <v>28109.78</v>
      </c>
      <c r="F28" s="53">
        <v>43215</v>
      </c>
      <c r="G28" s="53">
        <v>43227</v>
      </c>
      <c r="H28" s="6" t="s">
        <v>236</v>
      </c>
    </row>
    <row r="29" spans="1:12" s="34" customFormat="1" ht="15.75" x14ac:dyDescent="0.25">
      <c r="A29" s="17">
        <v>9</v>
      </c>
      <c r="B29" s="17" t="s">
        <v>119</v>
      </c>
      <c r="C29" s="22" t="s">
        <v>120</v>
      </c>
      <c r="D29" s="19">
        <v>2018000179</v>
      </c>
      <c r="E29" s="26">
        <f>E28-2656.37-3092.08-562.2-18330.63</f>
        <v>3468.5</v>
      </c>
      <c r="F29" s="20">
        <v>43215</v>
      </c>
      <c r="G29" s="20">
        <v>43257</v>
      </c>
      <c r="H29" s="6"/>
    </row>
    <row r="30" spans="1:12" s="34" customFormat="1" ht="15.75" x14ac:dyDescent="0.25">
      <c r="A30" s="17">
        <v>10</v>
      </c>
      <c r="B30" s="17" t="s">
        <v>119</v>
      </c>
      <c r="C30" s="22" t="s">
        <v>120</v>
      </c>
      <c r="D30" s="19">
        <v>2018000299</v>
      </c>
      <c r="E30" s="26">
        <v>173.77</v>
      </c>
      <c r="F30" s="20">
        <v>43243</v>
      </c>
      <c r="G30" s="20">
        <v>43265</v>
      </c>
      <c r="H30" s="6"/>
    </row>
    <row r="31" spans="1:12" s="34" customFormat="1" ht="15.75" x14ac:dyDescent="0.25">
      <c r="A31" s="17">
        <v>11</v>
      </c>
      <c r="B31" s="17" t="s">
        <v>119</v>
      </c>
      <c r="C31" s="22" t="s">
        <v>120</v>
      </c>
      <c r="D31" s="19">
        <v>2018000300</v>
      </c>
      <c r="E31" s="26">
        <v>28638.959999999999</v>
      </c>
      <c r="F31" s="20">
        <v>43243</v>
      </c>
      <c r="G31" s="20">
        <v>43257</v>
      </c>
      <c r="H31" s="6"/>
    </row>
    <row r="32" spans="1:12" s="34" customFormat="1" ht="15.75" x14ac:dyDescent="0.25">
      <c r="A32" s="17">
        <v>12</v>
      </c>
      <c r="B32" s="17" t="s">
        <v>119</v>
      </c>
      <c r="C32" s="22" t="s">
        <v>120</v>
      </c>
      <c r="D32" s="19">
        <v>2018000301</v>
      </c>
      <c r="E32" s="26">
        <v>3279.28</v>
      </c>
      <c r="F32" s="20">
        <v>43243</v>
      </c>
      <c r="G32" s="20">
        <v>43265</v>
      </c>
      <c r="H32" s="6"/>
    </row>
    <row r="33" spans="1:12" s="34" customFormat="1" ht="15.75" x14ac:dyDescent="0.25">
      <c r="A33" s="17">
        <v>13</v>
      </c>
      <c r="B33" s="17" t="s">
        <v>117</v>
      </c>
      <c r="C33" s="22" t="s">
        <v>118</v>
      </c>
      <c r="D33" s="19">
        <v>6574</v>
      </c>
      <c r="E33" s="26">
        <v>23580.37</v>
      </c>
      <c r="F33" s="20">
        <v>43243</v>
      </c>
      <c r="G33" s="20">
        <v>43257</v>
      </c>
      <c r="H33" s="6"/>
    </row>
    <row r="34" spans="1:12" s="34" customFormat="1" ht="15.75" x14ac:dyDescent="0.25">
      <c r="A34" s="17">
        <v>14</v>
      </c>
      <c r="B34" s="17" t="s">
        <v>117</v>
      </c>
      <c r="C34" s="22" t="s">
        <v>118</v>
      </c>
      <c r="D34" s="19">
        <v>6575</v>
      </c>
      <c r="E34" s="26">
        <v>18662.54</v>
      </c>
      <c r="F34" s="20">
        <v>43243</v>
      </c>
      <c r="G34" s="20">
        <v>43257</v>
      </c>
      <c r="H34" s="6" t="s">
        <v>236</v>
      </c>
    </row>
    <row r="35" spans="1:12" s="34" customFormat="1" ht="15.75" x14ac:dyDescent="0.25">
      <c r="A35" s="17">
        <v>15</v>
      </c>
      <c r="B35" s="17" t="s">
        <v>117</v>
      </c>
      <c r="C35" s="22" t="s">
        <v>118</v>
      </c>
      <c r="D35" s="19">
        <v>6575</v>
      </c>
      <c r="E35" s="26">
        <f>E34-1763.62-2052.88-373.25-7000</f>
        <v>7472.7900000000009</v>
      </c>
      <c r="F35" s="20">
        <v>43243</v>
      </c>
      <c r="G35" s="20">
        <v>43286</v>
      </c>
      <c r="H35" s="6" t="s">
        <v>335</v>
      </c>
    </row>
    <row r="36" spans="1:12" s="34" customFormat="1" ht="15.75" x14ac:dyDescent="0.25">
      <c r="A36" s="17">
        <v>16</v>
      </c>
      <c r="B36" s="17" t="s">
        <v>125</v>
      </c>
      <c r="C36" s="22" t="s">
        <v>126</v>
      </c>
      <c r="D36" s="19">
        <v>2568</v>
      </c>
      <c r="E36" s="26">
        <v>23040.76</v>
      </c>
      <c r="F36" s="20">
        <v>43243</v>
      </c>
      <c r="G36" s="20">
        <v>43257</v>
      </c>
      <c r="H36" s="6"/>
    </row>
    <row r="37" spans="1:12" s="34" customFormat="1" ht="15.75" x14ac:dyDescent="0.25">
      <c r="A37" s="17">
        <v>17</v>
      </c>
      <c r="B37" s="17" t="s">
        <v>127</v>
      </c>
      <c r="C37" s="22" t="s">
        <v>128</v>
      </c>
      <c r="D37" s="50">
        <v>31331</v>
      </c>
      <c r="E37" s="52">
        <v>3244.82</v>
      </c>
      <c r="F37" s="53">
        <v>43255</v>
      </c>
      <c r="G37" s="53">
        <v>43257</v>
      </c>
      <c r="H37" s="54"/>
    </row>
    <row r="38" spans="1:12" s="34" customFormat="1" ht="15.75" x14ac:dyDescent="0.25">
      <c r="A38" s="17">
        <v>18</v>
      </c>
      <c r="B38" s="17" t="s">
        <v>117</v>
      </c>
      <c r="C38" s="22" t="s">
        <v>118</v>
      </c>
      <c r="D38" s="19">
        <v>6650</v>
      </c>
      <c r="E38" s="26">
        <v>23580.37</v>
      </c>
      <c r="F38" s="20">
        <v>43276</v>
      </c>
      <c r="G38" s="20">
        <v>43290</v>
      </c>
      <c r="H38" s="6"/>
    </row>
    <row r="39" spans="1:12" s="34" customFormat="1" ht="15.75" x14ac:dyDescent="0.25">
      <c r="A39" s="17">
        <v>19</v>
      </c>
      <c r="B39" s="17" t="s">
        <v>117</v>
      </c>
      <c r="C39" s="22" t="s">
        <v>118</v>
      </c>
      <c r="D39" s="19">
        <v>6651</v>
      </c>
      <c r="E39" s="26">
        <v>18662.54</v>
      </c>
      <c r="F39" s="20">
        <v>43276</v>
      </c>
      <c r="G39" s="20">
        <v>43292</v>
      </c>
      <c r="H39" s="6"/>
    </row>
    <row r="40" spans="1:12" s="34" customFormat="1" ht="15.75" x14ac:dyDescent="0.25">
      <c r="A40" s="17">
        <v>20</v>
      </c>
      <c r="B40" s="17" t="s">
        <v>119</v>
      </c>
      <c r="C40" s="22" t="s">
        <v>120</v>
      </c>
      <c r="D40" s="19">
        <v>2018000370</v>
      </c>
      <c r="E40" s="26">
        <v>28893.24</v>
      </c>
      <c r="F40" s="20">
        <v>43277</v>
      </c>
      <c r="G40" s="20">
        <v>43290</v>
      </c>
      <c r="H40" s="6"/>
    </row>
    <row r="41" spans="1:12" s="34" customFormat="1" ht="15.75" x14ac:dyDescent="0.25">
      <c r="A41" s="17">
        <v>21</v>
      </c>
      <c r="B41" s="17" t="s">
        <v>125</v>
      </c>
      <c r="C41" s="22" t="s">
        <v>126</v>
      </c>
      <c r="D41" s="19">
        <v>2609</v>
      </c>
      <c r="E41" s="26">
        <v>23527.19</v>
      </c>
      <c r="F41" s="20">
        <v>43277</v>
      </c>
      <c r="G41" s="20">
        <v>43290</v>
      </c>
      <c r="H41" s="6"/>
    </row>
    <row r="42" spans="1:12" s="34" customFormat="1" ht="15.75" x14ac:dyDescent="0.25">
      <c r="A42" s="17">
        <v>22</v>
      </c>
      <c r="B42" s="17" t="s">
        <v>127</v>
      </c>
      <c r="C42" s="22" t="s">
        <v>128</v>
      </c>
      <c r="D42" s="50">
        <v>31625</v>
      </c>
      <c r="E42" s="52">
        <v>2005.44</v>
      </c>
      <c r="F42" s="53">
        <v>43277</v>
      </c>
      <c r="G42" s="53">
        <v>43290</v>
      </c>
      <c r="H42" s="54"/>
    </row>
    <row r="43" spans="1:12" s="34" customFormat="1" ht="15.75" x14ac:dyDescent="0.25">
      <c r="A43" s="17">
        <v>23</v>
      </c>
      <c r="B43" s="17" t="s">
        <v>119</v>
      </c>
      <c r="C43" s="22" t="s">
        <v>120</v>
      </c>
      <c r="D43" s="19">
        <v>2018425</v>
      </c>
      <c r="E43" s="26">
        <v>28811.8</v>
      </c>
      <c r="F43" s="20">
        <v>43298</v>
      </c>
      <c r="G43" s="20"/>
      <c r="H43" s="6"/>
    </row>
    <row r="44" spans="1:12" s="34" customFormat="1" ht="15.75" x14ac:dyDescent="0.25">
      <c r="A44" s="17">
        <v>24</v>
      </c>
      <c r="B44" s="17" t="s">
        <v>125</v>
      </c>
      <c r="C44" s="22" t="s">
        <v>126</v>
      </c>
      <c r="D44" s="19">
        <v>2651</v>
      </c>
      <c r="E44" s="26">
        <v>23545.919999999998</v>
      </c>
      <c r="F44" s="20">
        <v>43305</v>
      </c>
      <c r="G44" s="20"/>
      <c r="H44" s="6"/>
    </row>
    <row r="45" spans="1:12" s="34" customFormat="1" ht="15.75" x14ac:dyDescent="0.25">
      <c r="A45" s="303" t="s">
        <v>16</v>
      </c>
      <c r="B45" s="304"/>
      <c r="C45" s="8"/>
      <c r="D45" s="9"/>
      <c r="E45" s="24">
        <f>SUM(E21:E44)-E29-E35</f>
        <v>370942.35000000003</v>
      </c>
      <c r="F45" s="10"/>
      <c r="G45" s="6"/>
      <c r="H45" s="48"/>
      <c r="I45" s="49" t="s">
        <v>21</v>
      </c>
    </row>
    <row r="46" spans="1:12" ht="15.75" thickBot="1" x14ac:dyDescent="0.3">
      <c r="A46" s="39"/>
      <c r="D46" s="12"/>
      <c r="E46" s="27"/>
      <c r="F46" s="40"/>
      <c r="G46" s="40"/>
    </row>
    <row r="47" spans="1:12" ht="19.5" thickBot="1" x14ac:dyDescent="0.3">
      <c r="A47" s="299" t="s">
        <v>12</v>
      </c>
      <c r="B47" s="300"/>
      <c r="C47" s="300"/>
      <c r="D47" s="300"/>
      <c r="E47" s="300"/>
      <c r="F47" s="300"/>
      <c r="G47" s="300"/>
      <c r="H47" s="301"/>
      <c r="I47" s="37"/>
      <c r="J47" s="37"/>
      <c r="K47" s="37"/>
      <c r="L47" s="37"/>
    </row>
    <row r="48" spans="1:12" ht="42.75" x14ac:dyDescent="0.25">
      <c r="A48" s="28" t="s">
        <v>2</v>
      </c>
      <c r="B48" s="28" t="s">
        <v>3</v>
      </c>
      <c r="C48" s="29" t="s">
        <v>4</v>
      </c>
      <c r="D48" s="30" t="s">
        <v>0</v>
      </c>
      <c r="E48" s="31" t="s">
        <v>14</v>
      </c>
      <c r="F48" s="28" t="s">
        <v>5</v>
      </c>
      <c r="G48" s="28" t="s">
        <v>6</v>
      </c>
      <c r="H48" s="28" t="s">
        <v>7</v>
      </c>
    </row>
    <row r="49" spans="1:8" s="34" customFormat="1" ht="15.75" x14ac:dyDescent="0.25">
      <c r="A49" s="16">
        <v>1</v>
      </c>
      <c r="B49" s="17" t="s">
        <v>18</v>
      </c>
      <c r="C49" s="18" t="s">
        <v>19</v>
      </c>
      <c r="D49" s="19">
        <v>1251682</v>
      </c>
      <c r="E49" s="52">
        <v>1488.86</v>
      </c>
      <c r="F49" s="53">
        <v>43193</v>
      </c>
      <c r="G49" s="20">
        <v>43200</v>
      </c>
      <c r="H49" s="54"/>
    </row>
    <row r="50" spans="1:8" s="34" customFormat="1" ht="15.75" x14ac:dyDescent="0.25">
      <c r="A50" s="16">
        <v>2</v>
      </c>
      <c r="B50" s="17" t="s">
        <v>17</v>
      </c>
      <c r="C50" s="18" t="s">
        <v>27</v>
      </c>
      <c r="D50" s="19">
        <v>822235</v>
      </c>
      <c r="E50" s="26">
        <v>198.24</v>
      </c>
      <c r="F50" s="20">
        <v>43194</v>
      </c>
      <c r="G50" s="20">
        <v>43223</v>
      </c>
      <c r="H50" s="54"/>
    </row>
    <row r="51" spans="1:8" s="34" customFormat="1" ht="15.75" x14ac:dyDescent="0.25">
      <c r="A51" s="16">
        <v>3</v>
      </c>
      <c r="B51" s="17" t="s">
        <v>28</v>
      </c>
      <c r="C51" s="18" t="s">
        <v>29</v>
      </c>
      <c r="D51" s="35">
        <v>1804000527517</v>
      </c>
      <c r="E51" s="26">
        <v>350.6</v>
      </c>
      <c r="F51" s="20">
        <v>43196</v>
      </c>
      <c r="G51" s="20">
        <v>43203</v>
      </c>
      <c r="H51" s="54"/>
    </row>
    <row r="52" spans="1:8" s="34" customFormat="1" ht="15.75" x14ac:dyDescent="0.25">
      <c r="A52" s="16">
        <v>4</v>
      </c>
      <c r="B52" s="17" t="s">
        <v>28</v>
      </c>
      <c r="C52" s="18" t="s">
        <v>29</v>
      </c>
      <c r="D52" s="35">
        <v>1804000528604</v>
      </c>
      <c r="E52" s="26">
        <v>413.29</v>
      </c>
      <c r="F52" s="20">
        <v>43196</v>
      </c>
      <c r="G52" s="20">
        <v>43203</v>
      </c>
      <c r="H52" s="54"/>
    </row>
    <row r="53" spans="1:8" s="34" customFormat="1" ht="15.75" x14ac:dyDescent="0.25">
      <c r="A53" s="16">
        <v>5</v>
      </c>
      <c r="B53" s="17" t="s">
        <v>28</v>
      </c>
      <c r="C53" s="18" t="s">
        <v>29</v>
      </c>
      <c r="D53" s="35">
        <v>1804000528605</v>
      </c>
      <c r="E53" s="26">
        <v>292.91000000000003</v>
      </c>
      <c r="F53" s="20">
        <v>43196</v>
      </c>
      <c r="G53" s="20">
        <v>43203</v>
      </c>
      <c r="H53" s="54"/>
    </row>
    <row r="54" spans="1:8" s="34" customFormat="1" ht="15.75" x14ac:dyDescent="0.25">
      <c r="A54" s="16">
        <v>6</v>
      </c>
      <c r="B54" s="17" t="s">
        <v>28</v>
      </c>
      <c r="C54" s="18" t="s">
        <v>29</v>
      </c>
      <c r="D54" s="35">
        <v>1804000528606</v>
      </c>
      <c r="E54" s="26">
        <v>276.60000000000002</v>
      </c>
      <c r="F54" s="20">
        <v>43196</v>
      </c>
      <c r="G54" s="20">
        <v>43203</v>
      </c>
      <c r="H54" s="54"/>
    </row>
    <row r="55" spans="1:8" s="34" customFormat="1" ht="15.75" x14ac:dyDescent="0.25">
      <c r="A55" s="16">
        <v>7</v>
      </c>
      <c r="B55" s="17" t="s">
        <v>28</v>
      </c>
      <c r="C55" s="18" t="s">
        <v>29</v>
      </c>
      <c r="D55" s="35">
        <v>1804000526711</v>
      </c>
      <c r="E55" s="26">
        <v>67.150000000000006</v>
      </c>
      <c r="F55" s="20">
        <v>43196</v>
      </c>
      <c r="G55" s="20">
        <v>43224</v>
      </c>
      <c r="H55" s="54"/>
    </row>
    <row r="56" spans="1:8" s="34" customFormat="1" ht="15.75" x14ac:dyDescent="0.25">
      <c r="A56" s="16">
        <v>8</v>
      </c>
      <c r="B56" s="17" t="s">
        <v>189</v>
      </c>
      <c r="C56" s="22" t="s">
        <v>190</v>
      </c>
      <c r="D56" s="19">
        <v>617969</v>
      </c>
      <c r="E56" s="26">
        <v>68.05</v>
      </c>
      <c r="F56" s="20">
        <v>43206</v>
      </c>
      <c r="G56" s="20">
        <v>43213</v>
      </c>
      <c r="H56" s="54"/>
    </row>
    <row r="57" spans="1:8" s="34" customFormat="1" ht="15.75" x14ac:dyDescent="0.25">
      <c r="A57" s="16">
        <v>9</v>
      </c>
      <c r="B57" s="17" t="s">
        <v>100</v>
      </c>
      <c r="C57" s="22" t="s">
        <v>101</v>
      </c>
      <c r="D57" s="19">
        <v>58939954</v>
      </c>
      <c r="E57" s="26">
        <v>12319.96</v>
      </c>
      <c r="F57" s="20">
        <v>43208</v>
      </c>
      <c r="G57" s="20">
        <v>43224</v>
      </c>
      <c r="H57" s="54"/>
    </row>
    <row r="58" spans="1:8" s="34" customFormat="1" ht="15.75" x14ac:dyDescent="0.25">
      <c r="A58" s="16">
        <v>10</v>
      </c>
      <c r="B58" s="17" t="s">
        <v>18</v>
      </c>
      <c r="C58" s="18" t="s">
        <v>19</v>
      </c>
      <c r="D58" s="19">
        <v>1273442</v>
      </c>
      <c r="E58" s="52">
        <v>1200.25</v>
      </c>
      <c r="F58" s="53">
        <v>43223</v>
      </c>
      <c r="G58" s="20">
        <v>43230</v>
      </c>
      <c r="H58" s="54"/>
    </row>
    <row r="59" spans="1:8" s="34" customFormat="1" ht="15.75" x14ac:dyDescent="0.25">
      <c r="A59" s="16">
        <v>11</v>
      </c>
      <c r="B59" s="17" t="s">
        <v>28</v>
      </c>
      <c r="C59" s="18" t="s">
        <v>29</v>
      </c>
      <c r="D59" s="35">
        <v>1805000523502</v>
      </c>
      <c r="E59" s="52">
        <v>296.61</v>
      </c>
      <c r="F59" s="53">
        <v>43224</v>
      </c>
      <c r="G59" s="20">
        <v>43228</v>
      </c>
      <c r="H59" s="54"/>
    </row>
    <row r="60" spans="1:8" s="34" customFormat="1" ht="15.75" x14ac:dyDescent="0.25">
      <c r="A60" s="16">
        <v>12</v>
      </c>
      <c r="B60" s="17" t="s">
        <v>28</v>
      </c>
      <c r="C60" s="18" t="s">
        <v>29</v>
      </c>
      <c r="D60" s="35">
        <v>1805000524571</v>
      </c>
      <c r="E60" s="52">
        <v>242.49</v>
      </c>
      <c r="F60" s="53">
        <v>43224</v>
      </c>
      <c r="G60" s="20">
        <v>43228</v>
      </c>
      <c r="H60" s="54"/>
    </row>
    <row r="61" spans="1:8" s="34" customFormat="1" ht="15.75" x14ac:dyDescent="0.25">
      <c r="A61" s="16">
        <v>13</v>
      </c>
      <c r="B61" s="17" t="s">
        <v>28</v>
      </c>
      <c r="C61" s="18" t="s">
        <v>29</v>
      </c>
      <c r="D61" s="35">
        <v>1805000524572</v>
      </c>
      <c r="E61" s="52">
        <v>318.44</v>
      </c>
      <c r="F61" s="53">
        <v>43224</v>
      </c>
      <c r="G61" s="20">
        <v>43228</v>
      </c>
      <c r="H61" s="54"/>
    </row>
    <row r="62" spans="1:8" s="34" customFormat="1" ht="15.75" x14ac:dyDescent="0.25">
      <c r="A62" s="16">
        <v>14</v>
      </c>
      <c r="B62" s="17" t="s">
        <v>28</v>
      </c>
      <c r="C62" s="18" t="s">
        <v>29</v>
      </c>
      <c r="D62" s="35">
        <v>1805000524573</v>
      </c>
      <c r="E62" s="52">
        <v>284.61</v>
      </c>
      <c r="F62" s="53">
        <v>43224</v>
      </c>
      <c r="G62" s="20">
        <v>43228</v>
      </c>
      <c r="H62" s="54"/>
    </row>
    <row r="63" spans="1:8" s="34" customFormat="1" ht="15.75" x14ac:dyDescent="0.25">
      <c r="A63" s="16">
        <v>15</v>
      </c>
      <c r="B63" s="17" t="s">
        <v>17</v>
      </c>
      <c r="C63" s="18" t="s">
        <v>27</v>
      </c>
      <c r="D63" s="19">
        <v>823958</v>
      </c>
      <c r="E63" s="26">
        <v>66.08</v>
      </c>
      <c r="F63" s="20">
        <v>43224</v>
      </c>
      <c r="G63" s="20">
        <v>43255</v>
      </c>
      <c r="H63" s="6" t="s">
        <v>273</v>
      </c>
    </row>
    <row r="64" spans="1:8" s="34" customFormat="1" ht="15.75" x14ac:dyDescent="0.25">
      <c r="A64" s="16">
        <v>16</v>
      </c>
      <c r="B64" s="17" t="s">
        <v>189</v>
      </c>
      <c r="C64" s="22" t="s">
        <v>190</v>
      </c>
      <c r="D64" s="19">
        <v>627373</v>
      </c>
      <c r="E64" s="26">
        <v>63.05</v>
      </c>
      <c r="F64" s="20">
        <v>43230</v>
      </c>
      <c r="G64" s="20">
        <v>43241</v>
      </c>
      <c r="H64" s="6" t="s">
        <v>328</v>
      </c>
    </row>
    <row r="65" spans="1:8" s="34" customFormat="1" ht="15.75" x14ac:dyDescent="0.25">
      <c r="A65" s="16">
        <v>17</v>
      </c>
      <c r="B65" s="17" t="s">
        <v>100</v>
      </c>
      <c r="C65" s="22" t="s">
        <v>101</v>
      </c>
      <c r="D65" s="19">
        <v>60530586</v>
      </c>
      <c r="E65" s="26">
        <v>14354.51</v>
      </c>
      <c r="F65" s="20">
        <v>43235</v>
      </c>
      <c r="G65" s="20">
        <v>43248</v>
      </c>
      <c r="H65" s="6" t="s">
        <v>291</v>
      </c>
    </row>
    <row r="66" spans="1:8" s="34" customFormat="1" ht="15.75" x14ac:dyDescent="0.25">
      <c r="A66" s="16">
        <v>18</v>
      </c>
      <c r="B66" s="17" t="s">
        <v>28</v>
      </c>
      <c r="C66" s="18" t="s">
        <v>29</v>
      </c>
      <c r="D66" s="19">
        <v>1805000522787</v>
      </c>
      <c r="E66" s="26">
        <v>67.150000000000006</v>
      </c>
      <c r="F66" s="20">
        <v>43235</v>
      </c>
      <c r="G66" s="20">
        <v>43255</v>
      </c>
      <c r="H66" s="6" t="s">
        <v>292</v>
      </c>
    </row>
    <row r="67" spans="1:8" s="34" customFormat="1" ht="15.75" x14ac:dyDescent="0.25">
      <c r="A67" s="16">
        <v>19</v>
      </c>
      <c r="B67" s="17" t="s">
        <v>131</v>
      </c>
      <c r="C67" s="18" t="s">
        <v>295</v>
      </c>
      <c r="D67" s="19">
        <v>7183379</v>
      </c>
      <c r="E67" s="26">
        <v>498.96</v>
      </c>
      <c r="F67" s="20">
        <v>43235</v>
      </c>
      <c r="G67" s="20">
        <v>43245</v>
      </c>
      <c r="H67" s="6"/>
    </row>
    <row r="68" spans="1:8" s="34" customFormat="1" ht="15.75" x14ac:dyDescent="0.25">
      <c r="A68" s="16">
        <v>20</v>
      </c>
      <c r="B68" s="17" t="s">
        <v>296</v>
      </c>
      <c r="C68" s="18" t="s">
        <v>297</v>
      </c>
      <c r="D68" s="19">
        <v>371</v>
      </c>
      <c r="E68" s="26">
        <v>562.5</v>
      </c>
      <c r="F68" s="20">
        <v>43237</v>
      </c>
      <c r="G68" s="20">
        <v>43256</v>
      </c>
      <c r="H68" s="6"/>
    </row>
    <row r="69" spans="1:8" s="34" customFormat="1" ht="15.75" x14ac:dyDescent="0.25">
      <c r="A69" s="16">
        <v>21</v>
      </c>
      <c r="B69" s="17" t="s">
        <v>305</v>
      </c>
      <c r="C69" s="18" t="s">
        <v>306</v>
      </c>
      <c r="D69" s="47">
        <v>2018674</v>
      </c>
      <c r="E69" s="26">
        <v>234.99</v>
      </c>
      <c r="F69" s="20">
        <v>43244</v>
      </c>
      <c r="G69" s="20">
        <v>43256</v>
      </c>
      <c r="H69" s="6"/>
    </row>
    <row r="70" spans="1:8" s="34" customFormat="1" ht="15.75" x14ac:dyDescent="0.25">
      <c r="A70" s="16">
        <v>22</v>
      </c>
      <c r="B70" s="17" t="s">
        <v>18</v>
      </c>
      <c r="C70" s="18" t="s">
        <v>19</v>
      </c>
      <c r="D70" s="19">
        <v>1291351</v>
      </c>
      <c r="E70" s="52">
        <v>2121.75</v>
      </c>
      <c r="F70" s="53">
        <v>43257</v>
      </c>
      <c r="G70" s="20">
        <v>43262</v>
      </c>
      <c r="H70" s="6" t="s">
        <v>329</v>
      </c>
    </row>
    <row r="71" spans="1:8" s="34" customFormat="1" ht="15.75" x14ac:dyDescent="0.25">
      <c r="A71" s="16">
        <v>23</v>
      </c>
      <c r="B71" s="17" t="s">
        <v>17</v>
      </c>
      <c r="C71" s="18" t="s">
        <v>27</v>
      </c>
      <c r="D71" s="19">
        <v>827093</v>
      </c>
      <c r="E71" s="26">
        <v>297.36</v>
      </c>
      <c r="F71" s="20">
        <v>43257</v>
      </c>
      <c r="G71" s="20">
        <v>43280</v>
      </c>
      <c r="H71" s="6" t="s">
        <v>308</v>
      </c>
    </row>
    <row r="72" spans="1:8" s="34" customFormat="1" ht="15.75" x14ac:dyDescent="0.25">
      <c r="A72" s="16">
        <v>24</v>
      </c>
      <c r="B72" s="17" t="s">
        <v>28</v>
      </c>
      <c r="C72" s="18" t="s">
        <v>29</v>
      </c>
      <c r="D72" s="35">
        <v>1806000517120</v>
      </c>
      <c r="E72" s="52">
        <v>301.66000000000003</v>
      </c>
      <c r="F72" s="53">
        <v>43257</v>
      </c>
      <c r="G72" s="20">
        <v>43269</v>
      </c>
      <c r="H72" s="6" t="s">
        <v>309</v>
      </c>
    </row>
    <row r="73" spans="1:8" s="34" customFormat="1" ht="15.75" x14ac:dyDescent="0.25">
      <c r="A73" s="16">
        <v>25</v>
      </c>
      <c r="B73" s="17" t="s">
        <v>28</v>
      </c>
      <c r="C73" s="18" t="s">
        <v>29</v>
      </c>
      <c r="D73" s="35">
        <v>1806000518173</v>
      </c>
      <c r="E73" s="52">
        <v>259.67</v>
      </c>
      <c r="F73" s="53">
        <v>43257</v>
      </c>
      <c r="G73" s="20">
        <v>43269</v>
      </c>
      <c r="H73" s="6" t="s">
        <v>309</v>
      </c>
    </row>
    <row r="74" spans="1:8" s="34" customFormat="1" ht="15.75" x14ac:dyDescent="0.25">
      <c r="A74" s="16">
        <v>26</v>
      </c>
      <c r="B74" s="17" t="s">
        <v>28</v>
      </c>
      <c r="C74" s="18" t="s">
        <v>29</v>
      </c>
      <c r="D74" s="35">
        <v>1806000518174</v>
      </c>
      <c r="E74" s="52">
        <v>248.43</v>
      </c>
      <c r="F74" s="53">
        <v>43257</v>
      </c>
      <c r="G74" s="20">
        <v>43269</v>
      </c>
      <c r="H74" s="6" t="s">
        <v>309</v>
      </c>
    </row>
    <row r="75" spans="1:8" s="34" customFormat="1" ht="15.75" x14ac:dyDescent="0.25">
      <c r="A75" s="16">
        <v>27</v>
      </c>
      <c r="B75" s="17" t="s">
        <v>28</v>
      </c>
      <c r="C75" s="18" t="s">
        <v>29</v>
      </c>
      <c r="D75" s="35">
        <v>1806000518175</v>
      </c>
      <c r="E75" s="52">
        <v>290.02999999999997</v>
      </c>
      <c r="F75" s="53">
        <v>43257</v>
      </c>
      <c r="G75" s="20">
        <v>43269</v>
      </c>
      <c r="H75" s="6" t="s">
        <v>309</v>
      </c>
    </row>
    <row r="76" spans="1:8" s="34" customFormat="1" ht="15.75" x14ac:dyDescent="0.25">
      <c r="A76" s="16">
        <v>28</v>
      </c>
      <c r="B76" s="17" t="s">
        <v>28</v>
      </c>
      <c r="C76" s="18" t="s">
        <v>29</v>
      </c>
      <c r="D76" s="35">
        <v>1806000516405</v>
      </c>
      <c r="E76" s="52">
        <v>67.150000000000006</v>
      </c>
      <c r="F76" s="53">
        <v>43263</v>
      </c>
      <c r="G76" s="20">
        <v>43285</v>
      </c>
      <c r="H76" s="6" t="s">
        <v>316</v>
      </c>
    </row>
    <row r="77" spans="1:8" s="34" customFormat="1" ht="15.75" x14ac:dyDescent="0.25">
      <c r="A77" s="16">
        <v>29</v>
      </c>
      <c r="B77" s="17" t="s">
        <v>100</v>
      </c>
      <c r="C77" s="22" t="s">
        <v>101</v>
      </c>
      <c r="D77" s="19">
        <v>62032241</v>
      </c>
      <c r="E77" s="26">
        <v>12870.45</v>
      </c>
      <c r="F77" s="20">
        <v>43263</v>
      </c>
      <c r="G77" s="20">
        <v>43278</v>
      </c>
      <c r="H77" s="6" t="s">
        <v>317</v>
      </c>
    </row>
    <row r="78" spans="1:8" s="34" customFormat="1" ht="15.75" x14ac:dyDescent="0.25">
      <c r="A78" s="16">
        <v>30</v>
      </c>
      <c r="B78" s="17" t="s">
        <v>189</v>
      </c>
      <c r="C78" s="22" t="s">
        <v>190</v>
      </c>
      <c r="D78" s="19">
        <v>638362</v>
      </c>
      <c r="E78" s="26">
        <v>29.3</v>
      </c>
      <c r="F78" s="20">
        <v>43269</v>
      </c>
      <c r="G78" s="20">
        <v>43272</v>
      </c>
      <c r="H78" s="6" t="s">
        <v>324</v>
      </c>
    </row>
    <row r="79" spans="1:8" s="34" customFormat="1" ht="15.75" x14ac:dyDescent="0.25">
      <c r="A79" s="16">
        <v>31</v>
      </c>
      <c r="B79" s="17" t="s">
        <v>296</v>
      </c>
      <c r="C79" s="18" t="s">
        <v>297</v>
      </c>
      <c r="D79" s="19">
        <v>467</v>
      </c>
      <c r="E79" s="26">
        <v>30</v>
      </c>
      <c r="F79" s="20">
        <v>43276</v>
      </c>
      <c r="G79" s="20">
        <v>43287</v>
      </c>
      <c r="H79" s="6"/>
    </row>
    <row r="80" spans="1:8" s="34" customFormat="1" ht="15.75" x14ac:dyDescent="0.25">
      <c r="A80" s="16">
        <v>32</v>
      </c>
      <c r="B80" s="17" t="s">
        <v>296</v>
      </c>
      <c r="C80" s="18" t="s">
        <v>297</v>
      </c>
      <c r="D80" s="19">
        <v>469</v>
      </c>
      <c r="E80" s="26">
        <v>935</v>
      </c>
      <c r="F80" s="20">
        <v>43276</v>
      </c>
      <c r="G80" s="20">
        <v>43287</v>
      </c>
      <c r="H80" s="6"/>
    </row>
    <row r="81" spans="1:12" s="34" customFormat="1" ht="15.75" x14ac:dyDescent="0.25">
      <c r="A81" s="16">
        <v>33</v>
      </c>
      <c r="B81" s="17" t="s">
        <v>296</v>
      </c>
      <c r="C81" s="18" t="s">
        <v>297</v>
      </c>
      <c r="D81" s="19">
        <v>468</v>
      </c>
      <c r="E81" s="26">
        <v>716.25</v>
      </c>
      <c r="F81" s="20">
        <v>43279</v>
      </c>
      <c r="G81" s="20">
        <v>43287</v>
      </c>
      <c r="H81" s="6"/>
    </row>
    <row r="82" spans="1:12" s="34" customFormat="1" ht="15.75" x14ac:dyDescent="0.25">
      <c r="A82" s="16">
        <v>34</v>
      </c>
      <c r="B82" s="17" t="s">
        <v>28</v>
      </c>
      <c r="C82" s="18" t="s">
        <v>29</v>
      </c>
      <c r="D82" s="35">
        <v>1807000512609</v>
      </c>
      <c r="E82" s="52">
        <v>67.150000000000006</v>
      </c>
      <c r="F82" s="53">
        <v>43283</v>
      </c>
      <c r="G82" s="20"/>
      <c r="H82" s="6" t="s">
        <v>330</v>
      </c>
    </row>
    <row r="83" spans="1:12" s="34" customFormat="1" ht="15.75" x14ac:dyDescent="0.25">
      <c r="A83" s="16">
        <v>35</v>
      </c>
      <c r="B83" s="17" t="s">
        <v>28</v>
      </c>
      <c r="C83" s="18" t="s">
        <v>29</v>
      </c>
      <c r="D83" s="35">
        <v>1807000513317</v>
      </c>
      <c r="E83" s="52">
        <v>237.03</v>
      </c>
      <c r="F83" s="53">
        <v>43283</v>
      </c>
      <c r="G83" s="20">
        <v>43285</v>
      </c>
      <c r="H83" s="6" t="s">
        <v>316</v>
      </c>
    </row>
    <row r="84" spans="1:12" s="34" customFormat="1" ht="15.75" x14ac:dyDescent="0.25">
      <c r="A84" s="16">
        <v>36</v>
      </c>
      <c r="B84" s="17" t="s">
        <v>28</v>
      </c>
      <c r="C84" s="18" t="s">
        <v>29</v>
      </c>
      <c r="D84" s="35">
        <v>1807000514342</v>
      </c>
      <c r="E84" s="52">
        <v>236.73</v>
      </c>
      <c r="F84" s="53">
        <v>43283</v>
      </c>
      <c r="G84" s="20">
        <v>43285</v>
      </c>
      <c r="H84" s="6" t="s">
        <v>316</v>
      </c>
    </row>
    <row r="85" spans="1:12" s="34" customFormat="1" ht="15.75" x14ac:dyDescent="0.25">
      <c r="A85" s="16">
        <v>37</v>
      </c>
      <c r="B85" s="17" t="s">
        <v>28</v>
      </c>
      <c r="C85" s="18" t="s">
        <v>29</v>
      </c>
      <c r="D85" s="35">
        <v>1807000514343</v>
      </c>
      <c r="E85" s="52">
        <v>203.41</v>
      </c>
      <c r="F85" s="53">
        <v>43283</v>
      </c>
      <c r="G85" s="20">
        <v>43285</v>
      </c>
      <c r="H85" s="6" t="s">
        <v>316</v>
      </c>
    </row>
    <row r="86" spans="1:12" s="34" customFormat="1" ht="15.75" x14ac:dyDescent="0.25">
      <c r="A86" s="16">
        <v>38</v>
      </c>
      <c r="B86" s="17" t="s">
        <v>28</v>
      </c>
      <c r="C86" s="18" t="s">
        <v>29</v>
      </c>
      <c r="D86" s="35">
        <v>1807000514344</v>
      </c>
      <c r="E86" s="52">
        <v>210.55</v>
      </c>
      <c r="F86" s="53">
        <v>43283</v>
      </c>
      <c r="G86" s="20">
        <v>43285</v>
      </c>
      <c r="H86" s="6" t="s">
        <v>316</v>
      </c>
    </row>
    <row r="87" spans="1:12" s="34" customFormat="1" ht="15.75" x14ac:dyDescent="0.25">
      <c r="A87" s="16">
        <v>39</v>
      </c>
      <c r="B87" s="17" t="s">
        <v>18</v>
      </c>
      <c r="C87" s="18" t="s">
        <v>19</v>
      </c>
      <c r="D87" s="19">
        <v>1312032</v>
      </c>
      <c r="E87" s="52">
        <v>3136.82</v>
      </c>
      <c r="F87" s="53">
        <v>43283</v>
      </c>
      <c r="G87" s="20">
        <v>43291</v>
      </c>
      <c r="H87" s="6" t="s">
        <v>333</v>
      </c>
    </row>
    <row r="88" spans="1:12" s="34" customFormat="1" ht="15.75" x14ac:dyDescent="0.25">
      <c r="A88" s="16">
        <v>40</v>
      </c>
      <c r="B88" s="17" t="s">
        <v>17</v>
      </c>
      <c r="C88" s="18" t="s">
        <v>27</v>
      </c>
      <c r="D88" s="19">
        <v>829930</v>
      </c>
      <c r="E88" s="26">
        <v>396.48</v>
      </c>
      <c r="F88" s="20">
        <v>43287</v>
      </c>
      <c r="G88" s="20"/>
      <c r="H88" s="6" t="s">
        <v>336</v>
      </c>
    </row>
    <row r="89" spans="1:12" s="34" customFormat="1" ht="15.75" x14ac:dyDescent="0.25">
      <c r="A89" s="16">
        <v>41</v>
      </c>
      <c r="B89" s="17" t="s">
        <v>100</v>
      </c>
      <c r="C89" s="22" t="s">
        <v>101</v>
      </c>
      <c r="D89" s="19">
        <v>63626093</v>
      </c>
      <c r="E89" s="26">
        <v>16134.21</v>
      </c>
      <c r="F89" s="20">
        <v>43293</v>
      </c>
      <c r="G89" s="20"/>
      <c r="H89" s="6" t="s">
        <v>340</v>
      </c>
    </row>
    <row r="90" spans="1:12" s="34" customFormat="1" ht="15.75" x14ac:dyDescent="0.25">
      <c r="A90" s="303" t="s">
        <v>16</v>
      </c>
      <c r="B90" s="304"/>
      <c r="C90" s="8"/>
      <c r="D90" s="9"/>
      <c r="E90" s="24">
        <f>SUM(E49:E89)</f>
        <v>72454.73000000001</v>
      </c>
      <c r="F90" s="10"/>
      <c r="G90" s="6"/>
      <c r="H90" s="6"/>
    </row>
    <row r="91" spans="1:12" ht="15.75" thickBot="1" x14ac:dyDescent="0.3">
      <c r="A91" s="39"/>
      <c r="C91" s="41"/>
      <c r="D91" s="12"/>
      <c r="E91" s="27"/>
      <c r="F91" s="40"/>
      <c r="G91" s="40"/>
    </row>
    <row r="92" spans="1:12" ht="19.5" thickBot="1" x14ac:dyDescent="0.3">
      <c r="A92" s="299" t="s">
        <v>13</v>
      </c>
      <c r="B92" s="300"/>
      <c r="C92" s="300"/>
      <c r="D92" s="300"/>
      <c r="E92" s="300"/>
      <c r="F92" s="300"/>
      <c r="G92" s="300"/>
      <c r="H92" s="301"/>
      <c r="I92" s="37"/>
      <c r="J92" s="37"/>
      <c r="K92" s="37"/>
      <c r="L92" s="37"/>
    </row>
    <row r="93" spans="1:12" ht="42.75" x14ac:dyDescent="0.25">
      <c r="A93" s="28" t="s">
        <v>2</v>
      </c>
      <c r="B93" s="28" t="s">
        <v>3</v>
      </c>
      <c r="C93" s="29" t="s">
        <v>4</v>
      </c>
      <c r="D93" s="30" t="s">
        <v>0</v>
      </c>
      <c r="E93" s="31" t="s">
        <v>14</v>
      </c>
      <c r="F93" s="28" t="s">
        <v>5</v>
      </c>
      <c r="G93" s="28" t="s">
        <v>6</v>
      </c>
      <c r="H93" s="28" t="s">
        <v>7</v>
      </c>
    </row>
    <row r="94" spans="1:12" s="34" customFormat="1" ht="15.75" x14ac:dyDescent="0.25">
      <c r="A94" s="16">
        <v>1</v>
      </c>
      <c r="B94" s="17"/>
      <c r="C94" s="18"/>
      <c r="D94" s="16"/>
      <c r="E94" s="23"/>
      <c r="F94" s="20"/>
      <c r="G94" s="21"/>
      <c r="H94" s="6"/>
    </row>
    <row r="95" spans="1:12" s="34" customFormat="1" ht="15.75" x14ac:dyDescent="0.25">
      <c r="A95" s="17">
        <v>2</v>
      </c>
      <c r="B95" s="17"/>
      <c r="C95" s="18"/>
      <c r="D95" s="17"/>
      <c r="E95" s="52"/>
      <c r="F95" s="53"/>
      <c r="G95" s="53"/>
      <c r="H95" s="54"/>
    </row>
    <row r="96" spans="1:12" s="34" customFormat="1" ht="15.75" x14ac:dyDescent="0.25">
      <c r="A96" s="16">
        <v>3</v>
      </c>
      <c r="B96" s="17"/>
      <c r="C96" s="18"/>
      <c r="D96" s="56"/>
      <c r="E96" s="52"/>
      <c r="F96" s="53"/>
      <c r="G96" s="20"/>
      <c r="H96" s="54"/>
    </row>
    <row r="97" spans="1:12" s="34" customFormat="1" ht="15.75" x14ac:dyDescent="0.25">
      <c r="A97" s="303" t="s">
        <v>16</v>
      </c>
      <c r="B97" s="304"/>
      <c r="C97" s="8"/>
      <c r="D97" s="9"/>
      <c r="E97" s="24">
        <f>SUM(E94:E96)</f>
        <v>0</v>
      </c>
      <c r="F97" s="10"/>
      <c r="G97" s="6"/>
      <c r="H97" s="24"/>
    </row>
    <row r="98" spans="1:12" ht="15.75" thickBot="1" x14ac:dyDescent="0.3">
      <c r="C98" s="12"/>
      <c r="D98" s="12"/>
    </row>
    <row r="99" spans="1:12" ht="19.5" thickBot="1" x14ac:dyDescent="0.3">
      <c r="A99" s="299" t="s">
        <v>11</v>
      </c>
      <c r="B99" s="300"/>
      <c r="C99" s="300"/>
      <c r="D99" s="300"/>
      <c r="E99" s="300"/>
      <c r="F99" s="300"/>
      <c r="G99" s="300"/>
      <c r="H99" s="301"/>
      <c r="I99" s="37"/>
      <c r="J99" s="37"/>
      <c r="K99" s="37"/>
      <c r="L99" s="37"/>
    </row>
    <row r="100" spans="1:12" ht="42.75" x14ac:dyDescent="0.25">
      <c r="A100" s="28" t="s">
        <v>2</v>
      </c>
      <c r="B100" s="28" t="s">
        <v>3</v>
      </c>
      <c r="C100" s="29" t="s">
        <v>4</v>
      </c>
      <c r="D100" s="30" t="s">
        <v>0</v>
      </c>
      <c r="E100" s="31" t="s">
        <v>14</v>
      </c>
      <c r="F100" s="28" t="s">
        <v>5</v>
      </c>
      <c r="G100" s="28" t="s">
        <v>6</v>
      </c>
      <c r="H100" s="28" t="s">
        <v>7</v>
      </c>
    </row>
    <row r="101" spans="1:12" s="34" customFormat="1" ht="15.75" x14ac:dyDescent="0.25">
      <c r="A101" s="16">
        <v>1</v>
      </c>
      <c r="B101" s="17" t="s">
        <v>243</v>
      </c>
      <c r="C101" s="55" t="s">
        <v>244</v>
      </c>
      <c r="D101" s="47">
        <v>187</v>
      </c>
      <c r="E101" s="52">
        <v>29.99</v>
      </c>
      <c r="F101" s="53">
        <v>43192</v>
      </c>
      <c r="G101" s="20">
        <v>43227</v>
      </c>
      <c r="H101" s="6"/>
    </row>
    <row r="102" spans="1:12" s="34" customFormat="1" ht="15.75" x14ac:dyDescent="0.25">
      <c r="A102" s="16">
        <v>2</v>
      </c>
      <c r="B102" s="17" t="s">
        <v>223</v>
      </c>
      <c r="C102" s="55" t="s">
        <v>224</v>
      </c>
      <c r="D102" s="47">
        <v>1370</v>
      </c>
      <c r="E102" s="52">
        <v>111.1</v>
      </c>
      <c r="F102" s="53">
        <v>43192</v>
      </c>
      <c r="G102" s="20">
        <v>43227</v>
      </c>
      <c r="H102" s="6"/>
    </row>
    <row r="103" spans="1:12" s="34" customFormat="1" ht="15.75" x14ac:dyDescent="0.25">
      <c r="A103" s="16">
        <v>3</v>
      </c>
      <c r="B103" s="17" t="s">
        <v>168</v>
      </c>
      <c r="C103" s="55" t="s">
        <v>169</v>
      </c>
      <c r="D103" s="47">
        <v>166</v>
      </c>
      <c r="E103" s="52">
        <v>87.48</v>
      </c>
      <c r="F103" s="53">
        <v>43193</v>
      </c>
      <c r="G103" s="20">
        <v>43227</v>
      </c>
      <c r="H103" s="6"/>
    </row>
    <row r="104" spans="1:12" s="34" customFormat="1" ht="15.75" x14ac:dyDescent="0.25">
      <c r="A104" s="16">
        <v>4</v>
      </c>
      <c r="B104" s="17" t="s">
        <v>234</v>
      </c>
      <c r="C104" s="18" t="s">
        <v>235</v>
      </c>
      <c r="D104" s="47">
        <v>76</v>
      </c>
      <c r="E104" s="26">
        <v>4502.3</v>
      </c>
      <c r="F104" s="20">
        <v>43194</v>
      </c>
      <c r="G104" s="20">
        <v>43257</v>
      </c>
      <c r="H104" s="6" t="s">
        <v>307</v>
      </c>
    </row>
    <row r="105" spans="1:12" s="34" customFormat="1" ht="15.75" x14ac:dyDescent="0.25">
      <c r="A105" s="16">
        <v>5</v>
      </c>
      <c r="B105" s="17" t="s">
        <v>246</v>
      </c>
      <c r="C105" s="55" t="s">
        <v>247</v>
      </c>
      <c r="D105" s="47">
        <v>791</v>
      </c>
      <c r="E105" s="52">
        <v>6295</v>
      </c>
      <c r="F105" s="53">
        <v>43194</v>
      </c>
      <c r="G105" s="20">
        <v>43224</v>
      </c>
      <c r="H105" s="6"/>
    </row>
    <row r="106" spans="1:12" s="34" customFormat="1" ht="15.75" x14ac:dyDescent="0.25">
      <c r="A106" s="16">
        <v>6</v>
      </c>
      <c r="B106" s="17" t="s">
        <v>20</v>
      </c>
      <c r="C106" s="18" t="s">
        <v>25</v>
      </c>
      <c r="D106" s="35" t="s">
        <v>248</v>
      </c>
      <c r="E106" s="52">
        <v>1927.8</v>
      </c>
      <c r="F106" s="53">
        <v>43194</v>
      </c>
      <c r="G106" s="20">
        <v>43203</v>
      </c>
      <c r="H106" s="6"/>
    </row>
    <row r="107" spans="1:12" s="34" customFormat="1" ht="15.75" x14ac:dyDescent="0.25">
      <c r="A107" s="16">
        <v>7</v>
      </c>
      <c r="B107" s="57" t="s">
        <v>201</v>
      </c>
      <c r="C107" s="18" t="s">
        <v>202</v>
      </c>
      <c r="D107" s="47">
        <v>1071</v>
      </c>
      <c r="E107" s="52">
        <v>106.6</v>
      </c>
      <c r="F107" s="53">
        <v>43199</v>
      </c>
      <c r="G107" s="20">
        <v>43227</v>
      </c>
      <c r="H107" s="6"/>
    </row>
    <row r="108" spans="1:12" s="34" customFormat="1" ht="15.75" x14ac:dyDescent="0.25">
      <c r="A108" s="16">
        <v>8</v>
      </c>
      <c r="B108" s="57" t="s">
        <v>178</v>
      </c>
      <c r="C108" s="18" t="s">
        <v>179</v>
      </c>
      <c r="D108" s="47">
        <v>486</v>
      </c>
      <c r="E108" s="52">
        <v>153.30000000000001</v>
      </c>
      <c r="F108" s="53">
        <v>43206</v>
      </c>
      <c r="G108" s="20">
        <v>43227</v>
      </c>
      <c r="H108" s="6"/>
    </row>
    <row r="109" spans="1:12" s="34" customFormat="1" ht="15.75" x14ac:dyDescent="0.25">
      <c r="A109" s="16">
        <v>9</v>
      </c>
      <c r="B109" s="57" t="s">
        <v>262</v>
      </c>
      <c r="C109" s="18" t="s">
        <v>263</v>
      </c>
      <c r="D109" s="47">
        <v>469</v>
      </c>
      <c r="E109" s="52">
        <v>2695.87</v>
      </c>
      <c r="F109" s="53">
        <v>43208</v>
      </c>
      <c r="G109" s="20">
        <v>43224</v>
      </c>
      <c r="H109" s="6"/>
    </row>
    <row r="110" spans="1:12" s="34" customFormat="1" ht="15.75" x14ac:dyDescent="0.25">
      <c r="A110" s="16">
        <v>10</v>
      </c>
      <c r="B110" s="57" t="s">
        <v>264</v>
      </c>
      <c r="C110" s="18" t="s">
        <v>265</v>
      </c>
      <c r="D110" s="47">
        <v>7547</v>
      </c>
      <c r="E110" s="52">
        <v>451.03</v>
      </c>
      <c r="F110" s="53">
        <v>43208</v>
      </c>
      <c r="G110" s="20">
        <v>43227</v>
      </c>
      <c r="H110" s="6"/>
    </row>
    <row r="111" spans="1:12" s="34" customFormat="1" ht="15.75" x14ac:dyDescent="0.25">
      <c r="A111" s="16">
        <v>11</v>
      </c>
      <c r="B111" s="57" t="s">
        <v>61</v>
      </c>
      <c r="C111" s="18" t="s">
        <v>62</v>
      </c>
      <c r="D111" s="47">
        <v>19766</v>
      </c>
      <c r="E111" s="52">
        <v>132</v>
      </c>
      <c r="F111" s="53">
        <v>43213</v>
      </c>
      <c r="G111" s="53">
        <v>43224</v>
      </c>
      <c r="H111" s="6"/>
    </row>
    <row r="112" spans="1:12" s="34" customFormat="1" ht="15.75" x14ac:dyDescent="0.25">
      <c r="A112" s="16">
        <v>12</v>
      </c>
      <c r="B112" s="17" t="s">
        <v>20</v>
      </c>
      <c r="C112" s="18" t="s">
        <v>25</v>
      </c>
      <c r="D112" s="35" t="s">
        <v>267</v>
      </c>
      <c r="E112" s="52">
        <v>1609.12</v>
      </c>
      <c r="F112" s="53">
        <v>43223</v>
      </c>
      <c r="G112" s="20">
        <v>43234</v>
      </c>
      <c r="H112" s="6"/>
    </row>
    <row r="113" spans="1:8" s="34" customFormat="1" ht="15.75" x14ac:dyDescent="0.25">
      <c r="A113" s="16">
        <v>13</v>
      </c>
      <c r="B113" s="57" t="s">
        <v>269</v>
      </c>
      <c r="C113" s="18" t="s">
        <v>270</v>
      </c>
      <c r="D113" s="47">
        <v>20987</v>
      </c>
      <c r="E113" s="26">
        <v>5750</v>
      </c>
      <c r="F113" s="20">
        <v>43223</v>
      </c>
      <c r="G113" s="20">
        <v>43257</v>
      </c>
      <c r="H113" s="6"/>
    </row>
    <row r="114" spans="1:8" s="34" customFormat="1" ht="15.75" x14ac:dyDescent="0.25">
      <c r="A114" s="16">
        <v>14</v>
      </c>
      <c r="B114" s="57" t="s">
        <v>274</v>
      </c>
      <c r="C114" s="18" t="s">
        <v>275</v>
      </c>
      <c r="D114" s="47">
        <v>288</v>
      </c>
      <c r="E114" s="26">
        <v>180</v>
      </c>
      <c r="F114" s="20">
        <v>43227</v>
      </c>
      <c r="G114" s="20">
        <v>43257</v>
      </c>
      <c r="H114" s="6"/>
    </row>
    <row r="115" spans="1:8" s="34" customFormat="1" ht="15.75" x14ac:dyDescent="0.25">
      <c r="A115" s="16">
        <v>15</v>
      </c>
      <c r="B115" s="57" t="s">
        <v>277</v>
      </c>
      <c r="C115" s="18" t="s">
        <v>276</v>
      </c>
      <c r="D115" s="47">
        <v>4749</v>
      </c>
      <c r="E115" s="26">
        <v>112.5</v>
      </c>
      <c r="F115" s="20">
        <v>43227</v>
      </c>
      <c r="G115" s="20">
        <v>43257</v>
      </c>
      <c r="H115" s="6"/>
    </row>
    <row r="116" spans="1:8" s="34" customFormat="1" ht="15.75" x14ac:dyDescent="0.25">
      <c r="A116" s="16">
        <v>16</v>
      </c>
      <c r="B116" s="57" t="s">
        <v>277</v>
      </c>
      <c r="C116" s="18" t="s">
        <v>276</v>
      </c>
      <c r="D116" s="47">
        <v>4750</v>
      </c>
      <c r="E116" s="26">
        <v>1100</v>
      </c>
      <c r="F116" s="20">
        <v>43227</v>
      </c>
      <c r="G116" s="20">
        <v>43257</v>
      </c>
      <c r="H116" s="6"/>
    </row>
    <row r="117" spans="1:8" s="34" customFormat="1" ht="15.75" x14ac:dyDescent="0.25">
      <c r="A117" s="16">
        <v>17</v>
      </c>
      <c r="B117" s="57" t="s">
        <v>278</v>
      </c>
      <c r="C117" s="18" t="s">
        <v>279</v>
      </c>
      <c r="D117" s="47">
        <v>870</v>
      </c>
      <c r="E117" s="26">
        <v>185.5</v>
      </c>
      <c r="F117" s="20">
        <v>43227</v>
      </c>
      <c r="G117" s="20">
        <v>43257</v>
      </c>
      <c r="H117" s="6"/>
    </row>
    <row r="118" spans="1:8" s="34" customFormat="1" ht="15.75" x14ac:dyDescent="0.25">
      <c r="A118" s="16">
        <v>18</v>
      </c>
      <c r="B118" s="57" t="s">
        <v>39</v>
      </c>
      <c r="C118" s="18" t="s">
        <v>40</v>
      </c>
      <c r="D118" s="47">
        <v>8459</v>
      </c>
      <c r="E118" s="26">
        <v>1323.6</v>
      </c>
      <c r="F118" s="20">
        <v>43227</v>
      </c>
      <c r="G118" s="20">
        <v>43256</v>
      </c>
      <c r="H118" s="6"/>
    </row>
    <row r="119" spans="1:8" s="34" customFormat="1" ht="15.75" x14ac:dyDescent="0.25">
      <c r="A119" s="16">
        <v>19</v>
      </c>
      <c r="B119" s="57" t="s">
        <v>281</v>
      </c>
      <c r="C119" s="18" t="s">
        <v>282</v>
      </c>
      <c r="D119" s="47">
        <v>20183</v>
      </c>
      <c r="E119" s="26">
        <v>1772.1</v>
      </c>
      <c r="F119" s="20">
        <v>43227</v>
      </c>
      <c r="G119" s="20">
        <v>43256</v>
      </c>
      <c r="H119" s="6"/>
    </row>
    <row r="120" spans="1:8" s="34" customFormat="1" ht="15.75" x14ac:dyDescent="0.25">
      <c r="A120" s="16">
        <v>20</v>
      </c>
      <c r="B120" s="57" t="s">
        <v>283</v>
      </c>
      <c r="C120" s="18" t="s">
        <v>284</v>
      </c>
      <c r="D120" s="47">
        <v>12742</v>
      </c>
      <c r="E120" s="26">
        <v>5000</v>
      </c>
      <c r="F120" s="20">
        <v>43228</v>
      </c>
      <c r="G120" s="20">
        <v>43257</v>
      </c>
      <c r="H120" s="6"/>
    </row>
    <row r="121" spans="1:8" s="34" customFormat="1" ht="15.75" x14ac:dyDescent="0.25">
      <c r="A121" s="16">
        <v>21</v>
      </c>
      <c r="B121" s="57" t="s">
        <v>228</v>
      </c>
      <c r="C121" s="18" t="s">
        <v>229</v>
      </c>
      <c r="D121" s="47">
        <v>155</v>
      </c>
      <c r="E121" s="26">
        <v>951</v>
      </c>
      <c r="F121" s="20">
        <v>43230</v>
      </c>
      <c r="G121" s="20">
        <v>43257</v>
      </c>
      <c r="H121" s="6"/>
    </row>
    <row r="122" spans="1:8" s="34" customFormat="1" ht="15.75" x14ac:dyDescent="0.25">
      <c r="A122" s="16">
        <v>22</v>
      </c>
      <c r="B122" s="57" t="s">
        <v>285</v>
      </c>
      <c r="C122" s="18" t="s">
        <v>286</v>
      </c>
      <c r="D122" s="47">
        <v>1931</v>
      </c>
      <c r="E122" s="26">
        <v>703.96</v>
      </c>
      <c r="F122" s="20">
        <v>43230</v>
      </c>
      <c r="G122" s="20">
        <v>43257</v>
      </c>
      <c r="H122" s="6"/>
    </row>
    <row r="123" spans="1:8" s="34" customFormat="1" ht="15.75" x14ac:dyDescent="0.25">
      <c r="A123" s="16">
        <v>23</v>
      </c>
      <c r="B123" s="57" t="s">
        <v>290</v>
      </c>
      <c r="C123" s="18" t="s">
        <v>288</v>
      </c>
      <c r="D123" s="47">
        <v>2542</v>
      </c>
      <c r="E123" s="26">
        <v>2920</v>
      </c>
      <c r="F123" s="20">
        <v>43231</v>
      </c>
      <c r="G123" s="20">
        <v>43257</v>
      </c>
      <c r="H123" s="6"/>
    </row>
    <row r="124" spans="1:8" s="34" customFormat="1" ht="15.75" x14ac:dyDescent="0.25">
      <c r="A124" s="16">
        <v>24</v>
      </c>
      <c r="B124" s="57" t="s">
        <v>299</v>
      </c>
      <c r="C124" s="18" t="s">
        <v>300</v>
      </c>
      <c r="D124" s="47">
        <v>6465</v>
      </c>
      <c r="E124" s="26">
        <v>471.95</v>
      </c>
      <c r="F124" s="20">
        <v>43238</v>
      </c>
      <c r="G124" s="20">
        <v>43256</v>
      </c>
      <c r="H124" s="6"/>
    </row>
    <row r="125" spans="1:8" s="34" customFormat="1" ht="15.75" x14ac:dyDescent="0.25">
      <c r="A125" s="16">
        <v>25</v>
      </c>
      <c r="B125" s="57" t="s">
        <v>301</v>
      </c>
      <c r="C125" s="18" t="s">
        <v>302</v>
      </c>
      <c r="D125" s="47">
        <v>3186</v>
      </c>
      <c r="E125" s="26">
        <v>6008.33</v>
      </c>
      <c r="F125" s="20">
        <v>43238</v>
      </c>
      <c r="G125" s="20">
        <v>43257</v>
      </c>
      <c r="H125" s="6"/>
    </row>
    <row r="126" spans="1:8" s="34" customFormat="1" ht="15.75" x14ac:dyDescent="0.25">
      <c r="A126" s="16">
        <v>26</v>
      </c>
      <c r="B126" s="57" t="s">
        <v>303</v>
      </c>
      <c r="C126" s="18" t="s">
        <v>304</v>
      </c>
      <c r="D126" s="47">
        <v>427</v>
      </c>
      <c r="E126" s="26">
        <v>150</v>
      </c>
      <c r="F126" s="20">
        <v>43238</v>
      </c>
      <c r="G126" s="20">
        <v>43257</v>
      </c>
      <c r="H126" s="6"/>
    </row>
    <row r="127" spans="1:8" s="34" customFormat="1" ht="15.75" x14ac:dyDescent="0.25">
      <c r="A127" s="16">
        <v>27</v>
      </c>
      <c r="B127" s="57" t="s">
        <v>264</v>
      </c>
      <c r="C127" s="18" t="s">
        <v>265</v>
      </c>
      <c r="D127" s="47">
        <v>7545</v>
      </c>
      <c r="E127" s="26">
        <v>1307.1300000000001</v>
      </c>
      <c r="F127" s="20">
        <v>43245</v>
      </c>
      <c r="G127" s="20">
        <v>43257</v>
      </c>
      <c r="H127" s="6"/>
    </row>
    <row r="128" spans="1:8" s="34" customFormat="1" ht="15.75" x14ac:dyDescent="0.25">
      <c r="A128" s="16">
        <v>28</v>
      </c>
      <c r="B128" s="57" t="s">
        <v>264</v>
      </c>
      <c r="C128" s="18" t="s">
        <v>265</v>
      </c>
      <c r="D128" s="47">
        <v>7546</v>
      </c>
      <c r="E128" s="26">
        <v>444.24</v>
      </c>
      <c r="F128" s="20">
        <v>43245</v>
      </c>
      <c r="G128" s="20">
        <v>43257</v>
      </c>
      <c r="H128" s="6"/>
    </row>
    <row r="129" spans="1:8" s="34" customFormat="1" ht="15.75" x14ac:dyDescent="0.25">
      <c r="A129" s="16">
        <v>29</v>
      </c>
      <c r="B129" s="17" t="s">
        <v>20</v>
      </c>
      <c r="C129" s="18" t="s">
        <v>25</v>
      </c>
      <c r="D129" s="35" t="s">
        <v>312</v>
      </c>
      <c r="E129" s="52">
        <v>1707.67</v>
      </c>
      <c r="F129" s="53">
        <v>43258</v>
      </c>
      <c r="G129" s="20">
        <v>43265</v>
      </c>
      <c r="H129" s="6" t="s">
        <v>313</v>
      </c>
    </row>
    <row r="130" spans="1:8" s="34" customFormat="1" ht="15.75" x14ac:dyDescent="0.25">
      <c r="A130" s="16">
        <v>30</v>
      </c>
      <c r="B130" s="17" t="s">
        <v>314</v>
      </c>
      <c r="C130" s="18" t="s">
        <v>315</v>
      </c>
      <c r="D130" s="35">
        <v>2018210</v>
      </c>
      <c r="E130" s="52">
        <v>2579.6</v>
      </c>
      <c r="F130" s="53">
        <v>43258</v>
      </c>
      <c r="G130" s="20">
        <v>43286</v>
      </c>
      <c r="H130" s="6" t="s">
        <v>335</v>
      </c>
    </row>
    <row r="131" spans="1:8" s="34" customFormat="1" ht="15.75" x14ac:dyDescent="0.25">
      <c r="A131" s="16">
        <v>31</v>
      </c>
      <c r="B131" s="17" t="s">
        <v>201</v>
      </c>
      <c r="C131" s="18" t="s">
        <v>202</v>
      </c>
      <c r="D131" s="47">
        <v>1072</v>
      </c>
      <c r="E131" s="52">
        <v>72.2</v>
      </c>
      <c r="F131" s="53">
        <v>43259</v>
      </c>
      <c r="G131" s="20">
        <v>43286</v>
      </c>
      <c r="H131" s="6" t="s">
        <v>307</v>
      </c>
    </row>
    <row r="132" spans="1:8" s="34" customFormat="1" ht="15.75" x14ac:dyDescent="0.25">
      <c r="A132" s="16">
        <v>32</v>
      </c>
      <c r="B132" s="17" t="s">
        <v>318</v>
      </c>
      <c r="C132" s="18" t="s">
        <v>319</v>
      </c>
      <c r="D132" s="47">
        <v>2018354</v>
      </c>
      <c r="E132" s="52">
        <v>297</v>
      </c>
      <c r="F132" s="53">
        <v>43263</v>
      </c>
      <c r="G132" s="20">
        <v>43286</v>
      </c>
      <c r="H132" s="6" t="s">
        <v>335</v>
      </c>
    </row>
    <row r="133" spans="1:8" s="34" customFormat="1" ht="15.75" x14ac:dyDescent="0.25">
      <c r="A133" s="16">
        <v>33</v>
      </c>
      <c r="B133" s="17" t="s">
        <v>320</v>
      </c>
      <c r="C133" s="18" t="s">
        <v>321</v>
      </c>
      <c r="D133" s="47">
        <v>5597</v>
      </c>
      <c r="E133" s="52">
        <v>56.8</v>
      </c>
      <c r="F133" s="53">
        <v>43264</v>
      </c>
      <c r="G133" s="20">
        <v>43286</v>
      </c>
      <c r="H133" s="6" t="s">
        <v>335</v>
      </c>
    </row>
    <row r="134" spans="1:8" s="34" customFormat="1" ht="15.75" x14ac:dyDescent="0.25">
      <c r="A134" s="16">
        <v>34</v>
      </c>
      <c r="B134" s="17" t="s">
        <v>208</v>
      </c>
      <c r="C134" s="18" t="s">
        <v>209</v>
      </c>
      <c r="D134" s="47">
        <v>3954</v>
      </c>
      <c r="E134" s="52">
        <v>3806.61</v>
      </c>
      <c r="F134" s="53">
        <v>43264</v>
      </c>
      <c r="G134" s="20">
        <v>43286</v>
      </c>
      <c r="H134" s="6" t="s">
        <v>307</v>
      </c>
    </row>
    <row r="135" spans="1:8" s="34" customFormat="1" ht="15.75" x14ac:dyDescent="0.25">
      <c r="A135" s="16">
        <v>35</v>
      </c>
      <c r="B135" s="17" t="s">
        <v>322</v>
      </c>
      <c r="C135" s="18" t="s">
        <v>323</v>
      </c>
      <c r="D135" s="47">
        <v>37</v>
      </c>
      <c r="E135" s="52">
        <v>1117.08</v>
      </c>
      <c r="F135" s="53">
        <v>43265</v>
      </c>
      <c r="G135" s="20">
        <v>43286</v>
      </c>
      <c r="H135" s="6" t="s">
        <v>307</v>
      </c>
    </row>
    <row r="136" spans="1:8" s="34" customFormat="1" ht="15.75" x14ac:dyDescent="0.25">
      <c r="A136" s="16">
        <v>36</v>
      </c>
      <c r="B136" s="17" t="s">
        <v>325</v>
      </c>
      <c r="C136" s="18" t="s">
        <v>326</v>
      </c>
      <c r="D136" s="47">
        <v>137</v>
      </c>
      <c r="E136" s="52">
        <v>2733.3</v>
      </c>
      <c r="F136" s="53">
        <v>43270</v>
      </c>
      <c r="G136" s="20">
        <v>43286</v>
      </c>
      <c r="H136" s="6" t="s">
        <v>307</v>
      </c>
    </row>
    <row r="137" spans="1:8" s="34" customFormat="1" ht="15.75" x14ac:dyDescent="0.25">
      <c r="A137" s="16">
        <v>37</v>
      </c>
      <c r="B137" s="17" t="s">
        <v>327</v>
      </c>
      <c r="C137" s="18" t="s">
        <v>209</v>
      </c>
      <c r="D137" s="47">
        <v>5882</v>
      </c>
      <c r="E137" s="52">
        <v>190.76</v>
      </c>
      <c r="F137" s="53">
        <v>43270</v>
      </c>
      <c r="G137" s="20">
        <v>43286</v>
      </c>
      <c r="H137" s="6" t="s">
        <v>307</v>
      </c>
    </row>
    <row r="138" spans="1:8" s="34" customFormat="1" ht="15.75" x14ac:dyDescent="0.25">
      <c r="A138" s="16">
        <v>38</v>
      </c>
      <c r="B138" s="17" t="s">
        <v>94</v>
      </c>
      <c r="C138" s="18" t="s">
        <v>95</v>
      </c>
      <c r="D138" s="47">
        <v>13187</v>
      </c>
      <c r="E138" s="52">
        <v>11932.84</v>
      </c>
      <c r="F138" s="53">
        <v>43276</v>
      </c>
      <c r="G138" s="20">
        <v>43286</v>
      </c>
      <c r="H138" s="6" t="s">
        <v>307</v>
      </c>
    </row>
    <row r="139" spans="1:8" s="34" customFormat="1" ht="15.75" x14ac:dyDescent="0.25">
      <c r="A139" s="16">
        <v>39</v>
      </c>
      <c r="B139" s="17" t="s">
        <v>283</v>
      </c>
      <c r="C139" s="18" t="s">
        <v>284</v>
      </c>
      <c r="D139" s="47">
        <v>7890</v>
      </c>
      <c r="E139" s="52">
        <v>2999.5</v>
      </c>
      <c r="F139" s="53">
        <v>43277</v>
      </c>
      <c r="G139" s="20">
        <v>43291</v>
      </c>
      <c r="H139" s="6"/>
    </row>
    <row r="140" spans="1:8" s="34" customFormat="1" ht="15.75" x14ac:dyDescent="0.25">
      <c r="A140" s="16">
        <v>40</v>
      </c>
      <c r="B140" s="17" t="s">
        <v>283</v>
      </c>
      <c r="C140" s="18" t="s">
        <v>284</v>
      </c>
      <c r="D140" s="47">
        <v>7892</v>
      </c>
      <c r="E140" s="52">
        <v>2499.5</v>
      </c>
      <c r="F140" s="53">
        <v>43277</v>
      </c>
      <c r="G140" s="20">
        <v>43291</v>
      </c>
      <c r="H140" s="6"/>
    </row>
    <row r="141" spans="1:8" s="34" customFormat="1" ht="15.75" x14ac:dyDescent="0.25">
      <c r="A141" s="16">
        <v>41</v>
      </c>
      <c r="B141" s="17" t="s">
        <v>20</v>
      </c>
      <c r="C141" s="18" t="s">
        <v>25</v>
      </c>
      <c r="D141" s="35" t="s">
        <v>331</v>
      </c>
      <c r="E141" s="52">
        <v>1402.3</v>
      </c>
      <c r="F141" s="53">
        <v>43284</v>
      </c>
      <c r="G141" s="20">
        <v>43294</v>
      </c>
      <c r="H141" s="6" t="s">
        <v>332</v>
      </c>
    </row>
    <row r="142" spans="1:8" s="34" customFormat="1" ht="15.75" x14ac:dyDescent="0.25">
      <c r="A142" s="16">
        <v>42</v>
      </c>
      <c r="B142" s="17" t="s">
        <v>107</v>
      </c>
      <c r="C142" s="18" t="s">
        <v>334</v>
      </c>
      <c r="D142" s="47">
        <v>2105</v>
      </c>
      <c r="E142" s="52">
        <v>241.35</v>
      </c>
      <c r="F142" s="53">
        <v>43284</v>
      </c>
      <c r="G142" s="20">
        <v>43294</v>
      </c>
      <c r="H142" s="6"/>
    </row>
    <row r="143" spans="1:8" s="34" customFormat="1" ht="15.75" x14ac:dyDescent="0.25">
      <c r="A143" s="16">
        <v>43</v>
      </c>
      <c r="B143" s="17" t="s">
        <v>337</v>
      </c>
      <c r="C143" s="18" t="s">
        <v>338</v>
      </c>
      <c r="D143" s="35">
        <v>462</v>
      </c>
      <c r="E143" s="52">
        <v>1701.36</v>
      </c>
      <c r="F143" s="53">
        <v>43292</v>
      </c>
      <c r="G143" s="20">
        <v>43294</v>
      </c>
      <c r="H143" s="6"/>
    </row>
    <row r="144" spans="1:8" s="34" customFormat="1" ht="15.75" x14ac:dyDescent="0.25">
      <c r="A144" s="16">
        <v>44</v>
      </c>
      <c r="B144" s="17" t="s">
        <v>341</v>
      </c>
      <c r="C144" s="18" t="s">
        <v>342</v>
      </c>
      <c r="D144" s="71" t="s">
        <v>343</v>
      </c>
      <c r="E144" s="52">
        <v>1850</v>
      </c>
      <c r="F144" s="53">
        <v>43294</v>
      </c>
      <c r="G144" s="20"/>
      <c r="H144" s="6"/>
    </row>
    <row r="145" spans="1:8" s="34" customFormat="1" ht="15.75" x14ac:dyDescent="0.25">
      <c r="A145" s="16">
        <v>45</v>
      </c>
      <c r="B145" s="17" t="s">
        <v>210</v>
      </c>
      <c r="C145" s="18" t="s">
        <v>211</v>
      </c>
      <c r="D145" s="47">
        <v>6502</v>
      </c>
      <c r="E145" s="52">
        <v>1646.05</v>
      </c>
      <c r="F145" s="53">
        <v>43301</v>
      </c>
      <c r="G145" s="20"/>
      <c r="H145" s="6"/>
    </row>
    <row r="146" spans="1:8" s="34" customFormat="1" ht="15.75" x14ac:dyDescent="0.25">
      <c r="A146" s="303" t="s">
        <v>16</v>
      </c>
      <c r="B146" s="304"/>
      <c r="C146" s="8"/>
      <c r="D146" s="9"/>
      <c r="E146" s="24">
        <f>SUM(E101:E145)</f>
        <v>83315.820000000007</v>
      </c>
      <c r="F146" s="10"/>
      <c r="G146" s="6"/>
      <c r="H146" s="6"/>
    </row>
    <row r="147" spans="1:8" x14ac:dyDescent="0.25">
      <c r="A147" s="42"/>
      <c r="B147" s="43"/>
      <c r="C147" s="44"/>
      <c r="D147" s="45"/>
      <c r="E147" s="32"/>
      <c r="F147" s="43"/>
      <c r="G147" s="43"/>
      <c r="H147" s="46"/>
    </row>
    <row r="148" spans="1:8" s="34" customFormat="1" ht="15.75" x14ac:dyDescent="0.25">
      <c r="A148" s="303" t="s">
        <v>339</v>
      </c>
      <c r="B148" s="304"/>
      <c r="C148" s="8"/>
      <c r="D148" s="9"/>
      <c r="E148" s="24">
        <f>SUM(E146,E97,E90,E45,E17)</f>
        <v>729692.12</v>
      </c>
      <c r="F148" s="10"/>
      <c r="G148" s="6"/>
      <c r="H148" s="6"/>
    </row>
    <row r="153" spans="1:8" x14ac:dyDescent="0.25">
      <c r="E153" s="25" t="s">
        <v>83</v>
      </c>
    </row>
  </sheetData>
  <mergeCells count="13">
    <mergeCell ref="A148:B148"/>
    <mergeCell ref="A47:H47"/>
    <mergeCell ref="A90:B90"/>
    <mergeCell ref="A92:H92"/>
    <mergeCell ref="A97:B97"/>
    <mergeCell ref="A99:H99"/>
    <mergeCell ref="A146:B146"/>
    <mergeCell ref="A45:B45"/>
    <mergeCell ref="A1:H2"/>
    <mergeCell ref="A3:H3"/>
    <mergeCell ref="I3:K3"/>
    <mergeCell ref="A17:B17"/>
    <mergeCell ref="A19:H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9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3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38.8554687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295" t="s">
        <v>8</v>
      </c>
      <c r="B1" s="283"/>
      <c r="C1" s="283"/>
      <c r="D1" s="283"/>
      <c r="E1" s="283"/>
      <c r="F1" s="283"/>
      <c r="G1" s="283"/>
      <c r="H1" s="296"/>
    </row>
    <row r="2" spans="1:12" ht="15.75" thickBot="1" x14ac:dyDescent="0.3">
      <c r="A2" s="297"/>
      <c r="B2" s="284"/>
      <c r="C2" s="284"/>
      <c r="D2" s="284"/>
      <c r="E2" s="284"/>
      <c r="F2" s="284"/>
      <c r="G2" s="284"/>
      <c r="H2" s="298"/>
      <c r="I2" s="36"/>
    </row>
    <row r="3" spans="1:12" ht="19.5" thickBot="1" x14ac:dyDescent="0.3">
      <c r="A3" s="299" t="s">
        <v>9</v>
      </c>
      <c r="B3" s="300"/>
      <c r="C3" s="300"/>
      <c r="D3" s="300"/>
      <c r="E3" s="300"/>
      <c r="F3" s="300"/>
      <c r="G3" s="300"/>
      <c r="H3" s="301"/>
      <c r="I3" s="305" t="s">
        <v>22</v>
      </c>
      <c r="J3" s="306"/>
      <c r="K3" s="306"/>
      <c r="L3" s="37"/>
    </row>
    <row r="4" spans="1:12" ht="42.7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</v>
      </c>
      <c r="G4" s="28" t="s">
        <v>6</v>
      </c>
      <c r="H4" s="33" t="s">
        <v>7</v>
      </c>
    </row>
    <row r="5" spans="1:12" s="34" customFormat="1" ht="15.75" x14ac:dyDescent="0.25">
      <c r="A5" s="16">
        <v>1</v>
      </c>
      <c r="B5" s="17" t="s">
        <v>205</v>
      </c>
      <c r="C5" s="55" t="s">
        <v>206</v>
      </c>
      <c r="D5" s="47">
        <v>843447</v>
      </c>
      <c r="E5" s="52">
        <v>18298</v>
      </c>
      <c r="F5" s="53">
        <v>43160</v>
      </c>
      <c r="G5" s="20">
        <v>43179</v>
      </c>
      <c r="H5" s="6" t="s">
        <v>84</v>
      </c>
    </row>
    <row r="6" spans="1:12" s="34" customFormat="1" ht="15.75" x14ac:dyDescent="0.25">
      <c r="A6" s="6">
        <v>2</v>
      </c>
      <c r="B6" s="17" t="s">
        <v>155</v>
      </c>
      <c r="C6" s="18" t="s">
        <v>222</v>
      </c>
      <c r="D6" s="47">
        <v>148</v>
      </c>
      <c r="E6" s="26">
        <v>44745</v>
      </c>
      <c r="F6" s="20">
        <v>43172</v>
      </c>
      <c r="G6" s="20">
        <v>43179</v>
      </c>
      <c r="H6" s="6" t="s">
        <v>236</v>
      </c>
    </row>
    <row r="7" spans="1:12" s="34" customFormat="1" ht="15.75" x14ac:dyDescent="0.25">
      <c r="A7" s="6">
        <v>3</v>
      </c>
      <c r="B7" s="17" t="s">
        <v>155</v>
      </c>
      <c r="C7" s="18" t="s">
        <v>222</v>
      </c>
      <c r="D7" s="47">
        <v>148</v>
      </c>
      <c r="E7" s="26">
        <f>E6-8430.59</f>
        <v>36314.410000000003</v>
      </c>
      <c r="F7" s="20">
        <v>43172</v>
      </c>
      <c r="G7" s="20">
        <v>43199</v>
      </c>
      <c r="H7" s="6" t="s">
        <v>84</v>
      </c>
    </row>
    <row r="8" spans="1:12" s="34" customFormat="1" ht="15.75" x14ac:dyDescent="0.25">
      <c r="A8" s="6">
        <v>4</v>
      </c>
      <c r="B8" s="17" t="s">
        <v>31</v>
      </c>
      <c r="C8" s="55" t="s">
        <v>32</v>
      </c>
      <c r="D8" s="47">
        <v>1954</v>
      </c>
      <c r="E8" s="52">
        <v>10613.49</v>
      </c>
      <c r="F8" s="20">
        <v>43192</v>
      </c>
      <c r="G8" s="20">
        <v>43224</v>
      </c>
      <c r="H8" s="6" t="s">
        <v>84</v>
      </c>
    </row>
    <row r="9" spans="1:12" s="34" customFormat="1" ht="15.75" x14ac:dyDescent="0.25">
      <c r="A9" s="16">
        <v>5</v>
      </c>
      <c r="B9" s="17" t="s">
        <v>251</v>
      </c>
      <c r="C9" s="18" t="s">
        <v>254</v>
      </c>
      <c r="D9" s="47">
        <v>208</v>
      </c>
      <c r="E9" s="26">
        <v>9096.9699999999993</v>
      </c>
      <c r="F9" s="20">
        <v>43195</v>
      </c>
      <c r="G9" s="20">
        <v>43224</v>
      </c>
      <c r="H9" s="6" t="s">
        <v>84</v>
      </c>
    </row>
    <row r="10" spans="1:12" s="34" customFormat="1" ht="15.75" x14ac:dyDescent="0.25">
      <c r="A10" s="6">
        <v>6</v>
      </c>
      <c r="B10" s="17" t="s">
        <v>256</v>
      </c>
      <c r="C10" s="18" t="s">
        <v>257</v>
      </c>
      <c r="D10" s="47">
        <v>620</v>
      </c>
      <c r="E10" s="26">
        <v>127414.33</v>
      </c>
      <c r="F10" s="70">
        <v>43199</v>
      </c>
      <c r="G10" s="20">
        <v>43224</v>
      </c>
      <c r="H10" s="6" t="s">
        <v>84</v>
      </c>
    </row>
    <row r="11" spans="1:12" s="34" customFormat="1" ht="15.75" x14ac:dyDescent="0.25">
      <c r="A11" s="65">
        <v>7</v>
      </c>
      <c r="B11" s="60" t="s">
        <v>287</v>
      </c>
      <c r="C11" s="66" t="s">
        <v>288</v>
      </c>
      <c r="D11" s="67">
        <v>2136</v>
      </c>
      <c r="E11" s="63">
        <v>9097.44</v>
      </c>
      <c r="F11" s="64">
        <v>43231</v>
      </c>
      <c r="G11" s="64"/>
      <c r="H11" s="65" t="s">
        <v>289</v>
      </c>
    </row>
    <row r="12" spans="1:12" s="34" customFormat="1" ht="15.75" x14ac:dyDescent="0.25">
      <c r="A12" s="65">
        <v>8</v>
      </c>
      <c r="B12" s="60" t="s">
        <v>293</v>
      </c>
      <c r="C12" s="66" t="s">
        <v>294</v>
      </c>
      <c r="D12" s="67">
        <v>742</v>
      </c>
      <c r="E12" s="63">
        <v>11699.99</v>
      </c>
      <c r="F12" s="64">
        <v>43235</v>
      </c>
      <c r="G12" s="64"/>
      <c r="H12" s="65" t="s">
        <v>289</v>
      </c>
    </row>
    <row r="13" spans="1:12" s="34" customFormat="1" ht="15.75" x14ac:dyDescent="0.25">
      <c r="A13" s="59">
        <v>9</v>
      </c>
      <c r="B13" s="60" t="s">
        <v>296</v>
      </c>
      <c r="C13" s="66" t="s">
        <v>297</v>
      </c>
      <c r="D13" s="67">
        <v>7966</v>
      </c>
      <c r="E13" s="63">
        <v>3433</v>
      </c>
      <c r="F13" s="64">
        <v>43237</v>
      </c>
      <c r="G13" s="64"/>
      <c r="H13" s="65" t="s">
        <v>298</v>
      </c>
    </row>
    <row r="14" spans="1:12" s="34" customFormat="1" ht="15.75" x14ac:dyDescent="0.25">
      <c r="A14" s="65">
        <v>10</v>
      </c>
      <c r="B14" s="60" t="s">
        <v>296</v>
      </c>
      <c r="C14" s="66" t="s">
        <v>297</v>
      </c>
      <c r="D14" s="67">
        <v>7967</v>
      </c>
      <c r="E14" s="63">
        <v>380</v>
      </c>
      <c r="F14" s="64">
        <v>43237</v>
      </c>
      <c r="G14" s="64"/>
      <c r="H14" s="65" t="s">
        <v>298</v>
      </c>
    </row>
    <row r="15" spans="1:12" s="34" customFormat="1" ht="15.75" x14ac:dyDescent="0.25">
      <c r="A15" s="65">
        <v>11</v>
      </c>
      <c r="B15" s="60" t="s">
        <v>305</v>
      </c>
      <c r="C15" s="66" t="s">
        <v>306</v>
      </c>
      <c r="D15" s="67">
        <v>20416</v>
      </c>
      <c r="E15" s="63">
        <v>3650</v>
      </c>
      <c r="F15" s="64">
        <v>43244</v>
      </c>
      <c r="G15" s="64"/>
      <c r="H15" s="65" t="s">
        <v>298</v>
      </c>
    </row>
    <row r="16" spans="1:12" s="34" customFormat="1" ht="15.75" x14ac:dyDescent="0.25">
      <c r="A16" s="302" t="s">
        <v>16</v>
      </c>
      <c r="B16" s="302"/>
      <c r="C16" s="8"/>
      <c r="D16" s="9"/>
      <c r="E16" s="24">
        <f>SUM(E5:E15)-E7</f>
        <v>238428.22</v>
      </c>
      <c r="F16" s="10"/>
      <c r="G16" s="6"/>
      <c r="H16" s="6"/>
    </row>
    <row r="17" spans="1:12" ht="15.75" thickBot="1" x14ac:dyDescent="0.3"/>
    <row r="18" spans="1:12" ht="19.5" thickBot="1" x14ac:dyDescent="0.3">
      <c r="A18" s="299" t="s">
        <v>10</v>
      </c>
      <c r="B18" s="300"/>
      <c r="C18" s="300"/>
      <c r="D18" s="300"/>
      <c r="E18" s="300"/>
      <c r="F18" s="300"/>
      <c r="G18" s="300"/>
      <c r="H18" s="301"/>
      <c r="I18" s="37"/>
      <c r="J18" s="37"/>
      <c r="K18" s="37"/>
      <c r="L18" s="37"/>
    </row>
    <row r="19" spans="1:12" ht="42.75" x14ac:dyDescent="0.25">
      <c r="A19" s="28" t="s">
        <v>2</v>
      </c>
      <c r="B19" s="28" t="s">
        <v>3</v>
      </c>
      <c r="C19" s="29" t="s">
        <v>4</v>
      </c>
      <c r="D19" s="30" t="s">
        <v>0</v>
      </c>
      <c r="E19" s="31" t="s">
        <v>14</v>
      </c>
      <c r="F19" s="28" t="s">
        <v>5</v>
      </c>
      <c r="G19" s="28" t="s">
        <v>6</v>
      </c>
      <c r="H19" s="33" t="s">
        <v>7</v>
      </c>
    </row>
    <row r="20" spans="1:12" s="34" customFormat="1" ht="15.75" x14ac:dyDescent="0.25">
      <c r="A20" s="17">
        <v>1</v>
      </c>
      <c r="B20" s="17" t="s">
        <v>125</v>
      </c>
      <c r="C20" s="22" t="s">
        <v>126</v>
      </c>
      <c r="D20" s="50">
        <v>2441</v>
      </c>
      <c r="E20" s="52">
        <v>23375.02</v>
      </c>
      <c r="F20" s="53">
        <v>43154</v>
      </c>
      <c r="G20" s="53">
        <v>43164</v>
      </c>
      <c r="H20" s="6"/>
    </row>
    <row r="21" spans="1:12" s="34" customFormat="1" ht="15.75" x14ac:dyDescent="0.25">
      <c r="A21" s="17">
        <v>2</v>
      </c>
      <c r="B21" s="17" t="s">
        <v>119</v>
      </c>
      <c r="C21" s="22" t="s">
        <v>120</v>
      </c>
      <c r="D21" s="50">
        <v>2018000040</v>
      </c>
      <c r="E21" s="52">
        <v>28333.25</v>
      </c>
      <c r="F21" s="53">
        <v>43154</v>
      </c>
      <c r="G21" s="53">
        <v>43164</v>
      </c>
      <c r="H21" s="6"/>
    </row>
    <row r="22" spans="1:12" s="34" customFormat="1" ht="15.75" x14ac:dyDescent="0.25">
      <c r="A22" s="17">
        <v>3</v>
      </c>
      <c r="B22" s="17" t="s">
        <v>117</v>
      </c>
      <c r="C22" s="22" t="s">
        <v>118</v>
      </c>
      <c r="D22" s="50">
        <v>6292</v>
      </c>
      <c r="E22" s="52">
        <v>23580.37</v>
      </c>
      <c r="F22" s="53">
        <v>43157</v>
      </c>
      <c r="G22" s="53">
        <v>43164</v>
      </c>
      <c r="H22" s="6"/>
    </row>
    <row r="23" spans="1:12" s="34" customFormat="1" ht="15.75" x14ac:dyDescent="0.25">
      <c r="A23" s="17">
        <v>4</v>
      </c>
      <c r="B23" s="17" t="s">
        <v>117</v>
      </c>
      <c r="C23" s="22" t="s">
        <v>118</v>
      </c>
      <c r="D23" s="50">
        <v>6293</v>
      </c>
      <c r="E23" s="52">
        <v>18662.54</v>
      </c>
      <c r="F23" s="53">
        <v>43157</v>
      </c>
      <c r="G23" s="53">
        <v>43164</v>
      </c>
      <c r="H23" s="6"/>
    </row>
    <row r="24" spans="1:12" s="34" customFormat="1" ht="15.75" x14ac:dyDescent="0.25">
      <c r="A24" s="17">
        <v>5</v>
      </c>
      <c r="B24" s="17" t="s">
        <v>127</v>
      </c>
      <c r="C24" s="22" t="s">
        <v>128</v>
      </c>
      <c r="D24" s="50">
        <v>30292</v>
      </c>
      <c r="E24" s="52">
        <v>1578.9</v>
      </c>
      <c r="F24" s="53">
        <v>43158</v>
      </c>
      <c r="G24" s="53">
        <v>43164</v>
      </c>
      <c r="H24" s="54"/>
    </row>
    <row r="25" spans="1:12" s="34" customFormat="1" ht="15.75" x14ac:dyDescent="0.25">
      <c r="A25" s="17">
        <v>6</v>
      </c>
      <c r="B25" s="17" t="s">
        <v>117</v>
      </c>
      <c r="C25" s="22" t="s">
        <v>118</v>
      </c>
      <c r="D25" s="50">
        <v>6390</v>
      </c>
      <c r="E25" s="52">
        <v>23580.37</v>
      </c>
      <c r="F25" s="53">
        <v>43182</v>
      </c>
      <c r="G25" s="53">
        <v>43199</v>
      </c>
      <c r="H25" s="6" t="s">
        <v>236</v>
      </c>
    </row>
    <row r="26" spans="1:12" s="34" customFormat="1" ht="15.75" x14ac:dyDescent="0.25">
      <c r="A26" s="17">
        <v>7</v>
      </c>
      <c r="B26" s="17" t="s">
        <v>117</v>
      </c>
      <c r="C26" s="22" t="s">
        <v>118</v>
      </c>
      <c r="D26" s="50">
        <v>6390</v>
      </c>
      <c r="E26" s="52">
        <f>E25-2228.34-2593.84-471.61-8000</f>
        <v>10286.579999999998</v>
      </c>
      <c r="F26" s="53">
        <v>43182</v>
      </c>
      <c r="G26" s="53">
        <v>43224</v>
      </c>
      <c r="H26" s="6" t="s">
        <v>80</v>
      </c>
    </row>
    <row r="27" spans="1:12" s="34" customFormat="1" ht="15.75" x14ac:dyDescent="0.25">
      <c r="A27" s="17">
        <v>8</v>
      </c>
      <c r="B27" s="17" t="s">
        <v>117</v>
      </c>
      <c r="C27" s="22" t="s">
        <v>118</v>
      </c>
      <c r="D27" s="50">
        <v>6391</v>
      </c>
      <c r="E27" s="52">
        <v>18662.54</v>
      </c>
      <c r="F27" s="53">
        <v>43182</v>
      </c>
      <c r="G27" s="53">
        <v>43199</v>
      </c>
      <c r="H27" s="54"/>
    </row>
    <row r="28" spans="1:12" s="34" customFormat="1" ht="15.75" x14ac:dyDescent="0.25">
      <c r="A28" s="17">
        <v>9</v>
      </c>
      <c r="B28" s="17" t="s">
        <v>119</v>
      </c>
      <c r="C28" s="22" t="s">
        <v>120</v>
      </c>
      <c r="D28" s="50">
        <v>2018000072</v>
      </c>
      <c r="E28" s="52">
        <v>27163.87</v>
      </c>
      <c r="F28" s="53">
        <v>43182</v>
      </c>
      <c r="G28" s="53">
        <v>43199</v>
      </c>
      <c r="H28" s="54"/>
    </row>
    <row r="29" spans="1:12" s="34" customFormat="1" ht="15.75" x14ac:dyDescent="0.25">
      <c r="A29" s="17">
        <v>10</v>
      </c>
      <c r="B29" s="17" t="s">
        <v>127</v>
      </c>
      <c r="C29" s="22" t="s">
        <v>128</v>
      </c>
      <c r="D29" s="50">
        <v>30560</v>
      </c>
      <c r="E29" s="52">
        <v>2725.64</v>
      </c>
      <c r="F29" s="53">
        <v>43186</v>
      </c>
      <c r="G29" s="53">
        <v>43199</v>
      </c>
      <c r="H29" s="6"/>
    </row>
    <row r="30" spans="1:12" s="34" customFormat="1" ht="15.75" x14ac:dyDescent="0.25">
      <c r="A30" s="17">
        <v>11</v>
      </c>
      <c r="B30" s="17" t="s">
        <v>125</v>
      </c>
      <c r="C30" s="22" t="s">
        <v>126</v>
      </c>
      <c r="D30" s="50">
        <v>2487</v>
      </c>
      <c r="E30" s="52">
        <v>10801.37</v>
      </c>
      <c r="F30" s="53">
        <v>43192</v>
      </c>
      <c r="G30" s="53">
        <v>43199</v>
      </c>
      <c r="H30" s="6"/>
    </row>
    <row r="31" spans="1:12" s="34" customFormat="1" ht="15.75" x14ac:dyDescent="0.25">
      <c r="A31" s="17">
        <v>12</v>
      </c>
      <c r="B31" s="17" t="s">
        <v>125</v>
      </c>
      <c r="C31" s="22" t="s">
        <v>126</v>
      </c>
      <c r="D31" s="50">
        <v>2527</v>
      </c>
      <c r="E31" s="52">
        <v>12062.63</v>
      </c>
      <c r="F31" s="53">
        <v>43207</v>
      </c>
      <c r="G31" s="53">
        <v>43224</v>
      </c>
      <c r="H31" s="6"/>
    </row>
    <row r="32" spans="1:12" s="34" customFormat="1" ht="15.75" x14ac:dyDescent="0.25">
      <c r="A32" s="17">
        <v>13</v>
      </c>
      <c r="B32" s="17" t="s">
        <v>125</v>
      </c>
      <c r="C32" s="22" t="s">
        <v>126</v>
      </c>
      <c r="D32" s="50">
        <v>2528</v>
      </c>
      <c r="E32" s="52">
        <v>1862.08</v>
      </c>
      <c r="F32" s="53">
        <v>43207</v>
      </c>
      <c r="G32" s="53">
        <v>43224</v>
      </c>
      <c r="H32" s="6"/>
    </row>
    <row r="33" spans="1:12" s="34" customFormat="1" ht="15.75" x14ac:dyDescent="0.25">
      <c r="A33" s="17">
        <v>14</v>
      </c>
      <c r="B33" s="17" t="s">
        <v>127</v>
      </c>
      <c r="C33" s="22" t="s">
        <v>128</v>
      </c>
      <c r="D33" s="50">
        <v>30931</v>
      </c>
      <c r="E33" s="52">
        <v>2928.89</v>
      </c>
      <c r="F33" s="70">
        <v>43214</v>
      </c>
      <c r="G33" s="53">
        <v>43224</v>
      </c>
      <c r="H33" s="54"/>
    </row>
    <row r="34" spans="1:12" s="34" customFormat="1" ht="15.75" x14ac:dyDescent="0.25">
      <c r="A34" s="17">
        <v>15</v>
      </c>
      <c r="B34" s="17" t="s">
        <v>117</v>
      </c>
      <c r="C34" s="22" t="s">
        <v>118</v>
      </c>
      <c r="D34" s="50">
        <v>6481</v>
      </c>
      <c r="E34" s="52">
        <v>23580.37</v>
      </c>
      <c r="F34" s="53">
        <v>43215</v>
      </c>
      <c r="G34" s="53">
        <v>43227</v>
      </c>
      <c r="H34" s="6"/>
    </row>
    <row r="35" spans="1:12" s="34" customFormat="1" ht="15.75" x14ac:dyDescent="0.25">
      <c r="A35" s="17">
        <v>16</v>
      </c>
      <c r="B35" s="17" t="s">
        <v>117</v>
      </c>
      <c r="C35" s="22" t="s">
        <v>118</v>
      </c>
      <c r="D35" s="50">
        <v>6482</v>
      </c>
      <c r="E35" s="52">
        <v>18662.54</v>
      </c>
      <c r="F35" s="53">
        <v>43215</v>
      </c>
      <c r="G35" s="53">
        <v>43227</v>
      </c>
      <c r="H35" s="6"/>
    </row>
    <row r="36" spans="1:12" s="34" customFormat="1" ht="15.75" x14ac:dyDescent="0.25">
      <c r="A36" s="17">
        <v>17</v>
      </c>
      <c r="B36" s="17" t="s">
        <v>125</v>
      </c>
      <c r="C36" s="22" t="s">
        <v>126</v>
      </c>
      <c r="D36" s="50">
        <v>2530</v>
      </c>
      <c r="E36" s="52">
        <v>23287.69</v>
      </c>
      <c r="F36" s="53">
        <v>43215</v>
      </c>
      <c r="G36" s="53">
        <v>43227</v>
      </c>
      <c r="H36" s="6"/>
    </row>
    <row r="37" spans="1:12" s="34" customFormat="1" ht="15.75" x14ac:dyDescent="0.25">
      <c r="A37" s="17">
        <v>18</v>
      </c>
      <c r="B37" s="17" t="s">
        <v>119</v>
      </c>
      <c r="C37" s="22" t="s">
        <v>120</v>
      </c>
      <c r="D37" s="50">
        <v>2018000179</v>
      </c>
      <c r="E37" s="52">
        <v>28109.78</v>
      </c>
      <c r="F37" s="53">
        <v>43215</v>
      </c>
      <c r="G37" s="53">
        <v>43227</v>
      </c>
      <c r="H37" s="6" t="s">
        <v>236</v>
      </c>
    </row>
    <row r="38" spans="1:12" s="34" customFormat="1" ht="15.75" x14ac:dyDescent="0.25">
      <c r="A38" s="60">
        <v>19</v>
      </c>
      <c r="B38" s="60" t="s">
        <v>119</v>
      </c>
      <c r="C38" s="61" t="s">
        <v>120</v>
      </c>
      <c r="D38" s="62">
        <v>2018000179</v>
      </c>
      <c r="E38" s="63">
        <f>E37-2656.37-3092.08-562.2-18330.63</f>
        <v>3468.5</v>
      </c>
      <c r="F38" s="64">
        <v>43215</v>
      </c>
      <c r="G38" s="64"/>
      <c r="H38" s="65" t="s">
        <v>298</v>
      </c>
    </row>
    <row r="39" spans="1:12" s="34" customFormat="1" ht="15.75" x14ac:dyDescent="0.25">
      <c r="A39" s="60">
        <v>20</v>
      </c>
      <c r="B39" s="60" t="s">
        <v>119</v>
      </c>
      <c r="C39" s="61" t="s">
        <v>120</v>
      </c>
      <c r="D39" s="62">
        <v>2018000299</v>
      </c>
      <c r="E39" s="63">
        <v>173.77</v>
      </c>
      <c r="F39" s="64">
        <v>43243</v>
      </c>
      <c r="G39" s="64"/>
      <c r="H39" s="65" t="s">
        <v>298</v>
      </c>
    </row>
    <row r="40" spans="1:12" s="34" customFormat="1" ht="15.75" x14ac:dyDescent="0.25">
      <c r="A40" s="60">
        <v>21</v>
      </c>
      <c r="B40" s="60" t="s">
        <v>119</v>
      </c>
      <c r="C40" s="61" t="s">
        <v>120</v>
      </c>
      <c r="D40" s="62">
        <v>2018000300</v>
      </c>
      <c r="E40" s="63">
        <v>28638.959999999999</v>
      </c>
      <c r="F40" s="64">
        <v>43243</v>
      </c>
      <c r="G40" s="64"/>
      <c r="H40" s="65" t="s">
        <v>298</v>
      </c>
    </row>
    <row r="41" spans="1:12" s="34" customFormat="1" ht="15.75" x14ac:dyDescent="0.25">
      <c r="A41" s="60">
        <v>22</v>
      </c>
      <c r="B41" s="60" t="s">
        <v>119</v>
      </c>
      <c r="C41" s="61" t="s">
        <v>120</v>
      </c>
      <c r="D41" s="62">
        <v>2018000301</v>
      </c>
      <c r="E41" s="63">
        <v>3279.28</v>
      </c>
      <c r="F41" s="64">
        <v>43243</v>
      </c>
      <c r="G41" s="64"/>
      <c r="H41" s="65" t="s">
        <v>298</v>
      </c>
    </row>
    <row r="42" spans="1:12" s="34" customFormat="1" ht="15.75" x14ac:dyDescent="0.25">
      <c r="A42" s="60">
        <v>23</v>
      </c>
      <c r="B42" s="60" t="s">
        <v>117</v>
      </c>
      <c r="C42" s="61" t="s">
        <v>118</v>
      </c>
      <c r="D42" s="62">
        <v>6574</v>
      </c>
      <c r="E42" s="63">
        <v>23580.37</v>
      </c>
      <c r="F42" s="64">
        <v>43243</v>
      </c>
      <c r="G42" s="64"/>
      <c r="H42" s="65" t="s">
        <v>298</v>
      </c>
    </row>
    <row r="43" spans="1:12" s="34" customFormat="1" ht="15.75" x14ac:dyDescent="0.25">
      <c r="A43" s="60">
        <v>24</v>
      </c>
      <c r="B43" s="60" t="s">
        <v>117</v>
      </c>
      <c r="C43" s="61" t="s">
        <v>118</v>
      </c>
      <c r="D43" s="62">
        <v>6575</v>
      </c>
      <c r="E43" s="63">
        <v>18662.54</v>
      </c>
      <c r="F43" s="64">
        <v>43243</v>
      </c>
      <c r="G43" s="64"/>
      <c r="H43" s="65" t="s">
        <v>298</v>
      </c>
    </row>
    <row r="44" spans="1:12" s="34" customFormat="1" ht="15.75" x14ac:dyDescent="0.25">
      <c r="A44" s="60">
        <v>25</v>
      </c>
      <c r="B44" s="60" t="s">
        <v>125</v>
      </c>
      <c r="C44" s="61" t="s">
        <v>126</v>
      </c>
      <c r="D44" s="62">
        <v>2568</v>
      </c>
      <c r="E44" s="63">
        <v>23040.76</v>
      </c>
      <c r="F44" s="64">
        <v>43243</v>
      </c>
      <c r="G44" s="64"/>
      <c r="H44" s="65" t="s">
        <v>298</v>
      </c>
    </row>
    <row r="45" spans="1:12" s="34" customFormat="1" ht="15.75" x14ac:dyDescent="0.25">
      <c r="A45" s="303" t="s">
        <v>16</v>
      </c>
      <c r="B45" s="304"/>
      <c r="C45" s="8"/>
      <c r="D45" s="9"/>
      <c r="E45" s="24">
        <f>SUM(E20:E44)</f>
        <v>400088.61</v>
      </c>
      <c r="F45" s="10"/>
      <c r="G45" s="6"/>
      <c r="H45" s="48"/>
      <c r="I45" s="49" t="s">
        <v>21</v>
      </c>
    </row>
    <row r="46" spans="1:12" ht="15.75" thickBot="1" x14ac:dyDescent="0.3">
      <c r="A46" s="39"/>
      <c r="D46" s="12"/>
      <c r="E46" s="27"/>
      <c r="F46" s="40"/>
      <c r="G46" s="40"/>
    </row>
    <row r="47" spans="1:12" ht="19.5" thickBot="1" x14ac:dyDescent="0.3">
      <c r="A47" s="299" t="s">
        <v>12</v>
      </c>
      <c r="B47" s="300"/>
      <c r="C47" s="300"/>
      <c r="D47" s="300"/>
      <c r="E47" s="300"/>
      <c r="F47" s="300"/>
      <c r="G47" s="300"/>
      <c r="H47" s="301"/>
      <c r="I47" s="37"/>
      <c r="J47" s="37"/>
      <c r="K47" s="37"/>
      <c r="L47" s="37"/>
    </row>
    <row r="48" spans="1:12" ht="42.75" x14ac:dyDescent="0.25">
      <c r="A48" s="28" t="s">
        <v>2</v>
      </c>
      <c r="B48" s="28" t="s">
        <v>3</v>
      </c>
      <c r="C48" s="29" t="s">
        <v>4</v>
      </c>
      <c r="D48" s="30" t="s">
        <v>0</v>
      </c>
      <c r="E48" s="31" t="s">
        <v>14</v>
      </c>
      <c r="F48" s="28" t="s">
        <v>5</v>
      </c>
      <c r="G48" s="28" t="s">
        <v>6</v>
      </c>
      <c r="H48" s="28" t="s">
        <v>7</v>
      </c>
    </row>
    <row r="49" spans="1:8" s="34" customFormat="1" ht="15.75" x14ac:dyDescent="0.25">
      <c r="A49" s="16">
        <v>1</v>
      </c>
      <c r="B49" s="17" t="s">
        <v>18</v>
      </c>
      <c r="C49" s="18" t="s">
        <v>19</v>
      </c>
      <c r="D49" s="19">
        <v>1213614</v>
      </c>
      <c r="E49" s="52">
        <v>96.2</v>
      </c>
      <c r="F49" s="53">
        <v>43133</v>
      </c>
      <c r="G49" s="20">
        <v>43140</v>
      </c>
      <c r="H49" s="54"/>
    </row>
    <row r="50" spans="1:8" s="34" customFormat="1" ht="15.75" x14ac:dyDescent="0.25">
      <c r="A50" s="16">
        <v>2</v>
      </c>
      <c r="B50" s="17" t="s">
        <v>28</v>
      </c>
      <c r="C50" s="18" t="s">
        <v>29</v>
      </c>
      <c r="D50" s="35">
        <v>1802000547012</v>
      </c>
      <c r="E50" s="26">
        <v>217.72</v>
      </c>
      <c r="F50" s="20">
        <v>43139</v>
      </c>
      <c r="G50" s="20">
        <v>43147</v>
      </c>
      <c r="H50" s="54"/>
    </row>
    <row r="51" spans="1:8" s="34" customFormat="1" ht="15.75" x14ac:dyDescent="0.25">
      <c r="A51" s="16">
        <v>3</v>
      </c>
      <c r="B51" s="17" t="s">
        <v>28</v>
      </c>
      <c r="C51" s="18" t="s">
        <v>29</v>
      </c>
      <c r="D51" s="35">
        <v>1802000547013</v>
      </c>
      <c r="E51" s="26">
        <v>213.11</v>
      </c>
      <c r="F51" s="20">
        <v>43139</v>
      </c>
      <c r="G51" s="20">
        <v>43147</v>
      </c>
      <c r="H51" s="54"/>
    </row>
    <row r="52" spans="1:8" s="34" customFormat="1" ht="15.75" x14ac:dyDescent="0.25">
      <c r="A52" s="16">
        <v>4</v>
      </c>
      <c r="B52" s="17" t="s">
        <v>28</v>
      </c>
      <c r="C52" s="18" t="s">
        <v>29</v>
      </c>
      <c r="D52" s="35">
        <v>1802000547014</v>
      </c>
      <c r="E52" s="26">
        <v>171.32</v>
      </c>
      <c r="F52" s="20">
        <v>43139</v>
      </c>
      <c r="G52" s="20">
        <v>43147</v>
      </c>
      <c r="H52" s="54"/>
    </row>
    <row r="53" spans="1:8" s="34" customFormat="1" ht="15.75" x14ac:dyDescent="0.25">
      <c r="A53" s="16">
        <v>5</v>
      </c>
      <c r="B53" s="17" t="s">
        <v>28</v>
      </c>
      <c r="C53" s="18" t="s">
        <v>29</v>
      </c>
      <c r="D53" s="35">
        <v>1802000545872</v>
      </c>
      <c r="E53" s="26">
        <v>176.33</v>
      </c>
      <c r="F53" s="20">
        <v>43139</v>
      </c>
      <c r="G53" s="20">
        <v>43147</v>
      </c>
      <c r="H53" s="54"/>
    </row>
    <row r="54" spans="1:8" s="34" customFormat="1" ht="15.75" x14ac:dyDescent="0.25">
      <c r="A54" s="16">
        <v>6</v>
      </c>
      <c r="B54" s="17" t="s">
        <v>28</v>
      </c>
      <c r="C54" s="18" t="s">
        <v>29</v>
      </c>
      <c r="D54" s="35">
        <v>1802000545100</v>
      </c>
      <c r="E54" s="26">
        <v>67.599999999999994</v>
      </c>
      <c r="F54" s="20">
        <v>43146</v>
      </c>
      <c r="G54" s="20">
        <v>43161</v>
      </c>
      <c r="H54" s="54"/>
    </row>
    <row r="55" spans="1:8" s="34" customFormat="1" ht="15.75" x14ac:dyDescent="0.25">
      <c r="A55" s="16">
        <v>7</v>
      </c>
      <c r="B55" s="17" t="s">
        <v>100</v>
      </c>
      <c r="C55" s="22" t="s">
        <v>101</v>
      </c>
      <c r="D55" s="19">
        <v>56025466</v>
      </c>
      <c r="E55" s="26">
        <v>9274.16</v>
      </c>
      <c r="F55" s="20">
        <v>43150</v>
      </c>
      <c r="G55" s="20">
        <v>43159</v>
      </c>
      <c r="H55" s="54"/>
    </row>
    <row r="56" spans="1:8" s="34" customFormat="1" ht="15.75" x14ac:dyDescent="0.25">
      <c r="A56" s="16">
        <v>8</v>
      </c>
      <c r="B56" s="17" t="s">
        <v>189</v>
      </c>
      <c r="C56" s="22" t="s">
        <v>190</v>
      </c>
      <c r="D56" s="19">
        <v>599653</v>
      </c>
      <c r="E56" s="26">
        <v>189.04</v>
      </c>
      <c r="F56" s="20">
        <v>43152</v>
      </c>
      <c r="G56" s="20">
        <v>43152</v>
      </c>
      <c r="H56" s="54"/>
    </row>
    <row r="57" spans="1:8" s="34" customFormat="1" ht="15.75" x14ac:dyDescent="0.25">
      <c r="A57" s="16">
        <v>9</v>
      </c>
      <c r="B57" s="17" t="s">
        <v>17</v>
      </c>
      <c r="C57" s="18" t="s">
        <v>27</v>
      </c>
      <c r="D57" s="19">
        <v>813181</v>
      </c>
      <c r="E57" s="26">
        <v>429.52</v>
      </c>
      <c r="F57" s="20">
        <v>43153</v>
      </c>
      <c r="G57" s="20">
        <v>43161</v>
      </c>
      <c r="H57" s="54"/>
    </row>
    <row r="58" spans="1:8" s="34" customFormat="1" ht="15.75" x14ac:dyDescent="0.25">
      <c r="A58" s="16">
        <v>10</v>
      </c>
      <c r="B58" s="17" t="s">
        <v>18</v>
      </c>
      <c r="C58" s="18" t="s">
        <v>19</v>
      </c>
      <c r="D58" s="19">
        <v>1232444</v>
      </c>
      <c r="E58" s="52">
        <v>697.33</v>
      </c>
      <c r="F58" s="53">
        <v>43164</v>
      </c>
      <c r="G58" s="20">
        <v>43168</v>
      </c>
      <c r="H58" s="54"/>
    </row>
    <row r="59" spans="1:8" s="34" customFormat="1" ht="15.75" x14ac:dyDescent="0.25">
      <c r="A59" s="16">
        <v>11</v>
      </c>
      <c r="B59" s="17" t="s">
        <v>17</v>
      </c>
      <c r="C59" s="18" t="s">
        <v>27</v>
      </c>
      <c r="D59" s="19">
        <v>819234</v>
      </c>
      <c r="E59" s="26">
        <v>396.48</v>
      </c>
      <c r="F59" s="20">
        <v>43166</v>
      </c>
      <c r="G59" s="20">
        <v>43187</v>
      </c>
      <c r="H59" s="54"/>
    </row>
    <row r="60" spans="1:8" s="34" customFormat="1" ht="15.75" x14ac:dyDescent="0.25">
      <c r="A60" s="16">
        <v>12</v>
      </c>
      <c r="B60" s="17" t="s">
        <v>28</v>
      </c>
      <c r="C60" s="18" t="s">
        <v>29</v>
      </c>
      <c r="D60" s="35">
        <v>1803000538299</v>
      </c>
      <c r="E60" s="26">
        <v>179.73</v>
      </c>
      <c r="F60" s="20">
        <v>43168</v>
      </c>
      <c r="G60" s="20">
        <v>43168</v>
      </c>
      <c r="H60" s="54"/>
    </row>
    <row r="61" spans="1:8" s="34" customFormat="1" ht="15.75" x14ac:dyDescent="0.25">
      <c r="A61" s="16">
        <v>13</v>
      </c>
      <c r="B61" s="17" t="s">
        <v>28</v>
      </c>
      <c r="C61" s="18" t="s">
        <v>29</v>
      </c>
      <c r="D61" s="35">
        <v>1803000538300</v>
      </c>
      <c r="E61" s="26">
        <v>187.12</v>
      </c>
      <c r="F61" s="20">
        <v>43168</v>
      </c>
      <c r="G61" s="20">
        <v>43168</v>
      </c>
      <c r="H61" s="54"/>
    </row>
    <row r="62" spans="1:8" s="34" customFormat="1" ht="15.75" x14ac:dyDescent="0.25">
      <c r="A62" s="16">
        <v>14</v>
      </c>
      <c r="B62" s="17" t="s">
        <v>28</v>
      </c>
      <c r="C62" s="18" t="s">
        <v>29</v>
      </c>
      <c r="D62" s="35">
        <v>1803000538301</v>
      </c>
      <c r="E62" s="26">
        <v>207.44</v>
      </c>
      <c r="F62" s="20">
        <v>43168</v>
      </c>
      <c r="G62" s="20">
        <v>43168</v>
      </c>
      <c r="H62" s="54"/>
    </row>
    <row r="63" spans="1:8" s="34" customFormat="1" ht="15.75" x14ac:dyDescent="0.25">
      <c r="A63" s="16">
        <v>15</v>
      </c>
      <c r="B63" s="17" t="s">
        <v>28</v>
      </c>
      <c r="C63" s="18" t="s">
        <v>29</v>
      </c>
      <c r="D63" s="35">
        <v>1803000537184</v>
      </c>
      <c r="E63" s="26">
        <v>214.08</v>
      </c>
      <c r="F63" s="20">
        <v>43168</v>
      </c>
      <c r="G63" s="20">
        <v>43168</v>
      </c>
      <c r="H63" s="54"/>
    </row>
    <row r="64" spans="1:8" s="34" customFormat="1" ht="15.75" x14ac:dyDescent="0.25">
      <c r="A64" s="16">
        <v>16</v>
      </c>
      <c r="B64" s="17" t="s">
        <v>28</v>
      </c>
      <c r="C64" s="18" t="s">
        <v>29</v>
      </c>
      <c r="D64" s="35">
        <v>1803000536437</v>
      </c>
      <c r="E64" s="26">
        <v>67.150000000000006</v>
      </c>
      <c r="F64" s="20">
        <v>43172</v>
      </c>
      <c r="G64" s="20">
        <v>43194</v>
      </c>
      <c r="H64" s="54"/>
    </row>
    <row r="65" spans="1:8" s="34" customFormat="1" ht="15.75" x14ac:dyDescent="0.25">
      <c r="A65" s="16">
        <v>17</v>
      </c>
      <c r="B65" s="17" t="s">
        <v>100</v>
      </c>
      <c r="C65" s="22" t="s">
        <v>101</v>
      </c>
      <c r="D65" s="19">
        <v>57521615</v>
      </c>
      <c r="E65" s="26">
        <v>11598.84</v>
      </c>
      <c r="F65" s="20">
        <v>43174</v>
      </c>
      <c r="G65" s="20">
        <v>43179</v>
      </c>
      <c r="H65" s="54"/>
    </row>
    <row r="66" spans="1:8" s="34" customFormat="1" ht="15.75" x14ac:dyDescent="0.25">
      <c r="A66" s="16">
        <v>18</v>
      </c>
      <c r="B66" s="17" t="s">
        <v>18</v>
      </c>
      <c r="C66" s="18" t="s">
        <v>19</v>
      </c>
      <c r="D66" s="19">
        <v>1251682</v>
      </c>
      <c r="E66" s="52">
        <v>1488.86</v>
      </c>
      <c r="F66" s="53">
        <v>43193</v>
      </c>
      <c r="G66" s="20">
        <v>43200</v>
      </c>
      <c r="H66" s="54"/>
    </row>
    <row r="67" spans="1:8" s="34" customFormat="1" ht="15.75" x14ac:dyDescent="0.25">
      <c r="A67" s="16">
        <v>19</v>
      </c>
      <c r="B67" s="17" t="s">
        <v>17</v>
      </c>
      <c r="C67" s="18" t="s">
        <v>27</v>
      </c>
      <c r="D67" s="19">
        <v>822235</v>
      </c>
      <c r="E67" s="26">
        <v>198.24</v>
      </c>
      <c r="F67" s="20">
        <v>43194</v>
      </c>
      <c r="G67" s="20">
        <v>43223</v>
      </c>
      <c r="H67" s="54" t="s">
        <v>250</v>
      </c>
    </row>
    <row r="68" spans="1:8" s="34" customFormat="1" ht="15.75" x14ac:dyDescent="0.25">
      <c r="A68" s="16">
        <v>20</v>
      </c>
      <c r="B68" s="17" t="s">
        <v>28</v>
      </c>
      <c r="C68" s="18" t="s">
        <v>29</v>
      </c>
      <c r="D68" s="35">
        <v>1804000527517</v>
      </c>
      <c r="E68" s="26">
        <v>350.6</v>
      </c>
      <c r="F68" s="20">
        <v>43196</v>
      </c>
      <c r="G68" s="20">
        <v>43203</v>
      </c>
      <c r="H68" s="54"/>
    </row>
    <row r="69" spans="1:8" s="34" customFormat="1" ht="15.75" x14ac:dyDescent="0.25">
      <c r="A69" s="16">
        <v>21</v>
      </c>
      <c r="B69" s="17" t="s">
        <v>28</v>
      </c>
      <c r="C69" s="18" t="s">
        <v>29</v>
      </c>
      <c r="D69" s="35">
        <v>1804000528604</v>
      </c>
      <c r="E69" s="26">
        <v>413.29</v>
      </c>
      <c r="F69" s="20">
        <v>43196</v>
      </c>
      <c r="G69" s="20">
        <v>43203</v>
      </c>
      <c r="H69" s="54"/>
    </row>
    <row r="70" spans="1:8" s="34" customFormat="1" ht="15.75" x14ac:dyDescent="0.25">
      <c r="A70" s="16">
        <v>22</v>
      </c>
      <c r="B70" s="17" t="s">
        <v>28</v>
      </c>
      <c r="C70" s="18" t="s">
        <v>29</v>
      </c>
      <c r="D70" s="35">
        <v>1804000528605</v>
      </c>
      <c r="E70" s="26">
        <v>292.91000000000003</v>
      </c>
      <c r="F70" s="20">
        <v>43196</v>
      </c>
      <c r="G70" s="20">
        <v>43203</v>
      </c>
      <c r="H70" s="54"/>
    </row>
    <row r="71" spans="1:8" s="34" customFormat="1" ht="15.75" x14ac:dyDescent="0.25">
      <c r="A71" s="16">
        <v>23</v>
      </c>
      <c r="B71" s="17" t="s">
        <v>28</v>
      </c>
      <c r="C71" s="18" t="s">
        <v>29</v>
      </c>
      <c r="D71" s="35">
        <v>1804000528606</v>
      </c>
      <c r="E71" s="26">
        <v>276.60000000000002</v>
      </c>
      <c r="F71" s="20">
        <v>43196</v>
      </c>
      <c r="G71" s="20">
        <v>43203</v>
      </c>
      <c r="H71" s="54"/>
    </row>
    <row r="72" spans="1:8" s="34" customFormat="1" ht="15.75" x14ac:dyDescent="0.25">
      <c r="A72" s="16">
        <v>24</v>
      </c>
      <c r="B72" s="17" t="s">
        <v>28</v>
      </c>
      <c r="C72" s="18" t="s">
        <v>29</v>
      </c>
      <c r="D72" s="35">
        <v>1804000526711</v>
      </c>
      <c r="E72" s="26">
        <v>67.150000000000006</v>
      </c>
      <c r="F72" s="20">
        <v>43196</v>
      </c>
      <c r="G72" s="20">
        <v>43224</v>
      </c>
      <c r="H72" s="54" t="s">
        <v>253</v>
      </c>
    </row>
    <row r="73" spans="1:8" s="34" customFormat="1" ht="15.75" x14ac:dyDescent="0.25">
      <c r="A73" s="16">
        <v>25</v>
      </c>
      <c r="B73" s="17" t="s">
        <v>189</v>
      </c>
      <c r="C73" s="22" t="s">
        <v>190</v>
      </c>
      <c r="D73" s="19">
        <v>617969</v>
      </c>
      <c r="E73" s="26">
        <v>68.05</v>
      </c>
      <c r="F73" s="20">
        <v>43206</v>
      </c>
      <c r="G73" s="20">
        <v>43213</v>
      </c>
      <c r="H73" s="54"/>
    </row>
    <row r="74" spans="1:8" s="34" customFormat="1" ht="15.75" x14ac:dyDescent="0.25">
      <c r="A74" s="16">
        <v>26</v>
      </c>
      <c r="B74" s="17" t="s">
        <v>100</v>
      </c>
      <c r="C74" s="22" t="s">
        <v>101</v>
      </c>
      <c r="D74" s="19">
        <v>58939954</v>
      </c>
      <c r="E74" s="26">
        <v>12319.96</v>
      </c>
      <c r="F74" s="70">
        <v>43208</v>
      </c>
      <c r="G74" s="20">
        <v>43224</v>
      </c>
      <c r="H74" s="54" t="s">
        <v>261</v>
      </c>
    </row>
    <row r="75" spans="1:8" s="34" customFormat="1" ht="15.75" x14ac:dyDescent="0.25">
      <c r="A75" s="16">
        <v>27</v>
      </c>
      <c r="B75" s="17" t="s">
        <v>18</v>
      </c>
      <c r="C75" s="18" t="s">
        <v>19</v>
      </c>
      <c r="D75" s="19">
        <v>1273442</v>
      </c>
      <c r="E75" s="52">
        <v>1200.25</v>
      </c>
      <c r="F75" s="53">
        <v>43223</v>
      </c>
      <c r="G75" s="20">
        <v>43230</v>
      </c>
      <c r="H75" s="54" t="s">
        <v>266</v>
      </c>
    </row>
    <row r="76" spans="1:8" s="34" customFormat="1" ht="15.75" x14ac:dyDescent="0.25">
      <c r="A76" s="58">
        <v>28</v>
      </c>
      <c r="B76" s="17" t="s">
        <v>28</v>
      </c>
      <c r="C76" s="18" t="s">
        <v>29</v>
      </c>
      <c r="D76" s="35">
        <v>1805000523502</v>
      </c>
      <c r="E76" s="52">
        <v>296.61</v>
      </c>
      <c r="F76" s="53">
        <v>43224</v>
      </c>
      <c r="G76" s="20">
        <v>43228</v>
      </c>
      <c r="H76" s="54" t="s">
        <v>272</v>
      </c>
    </row>
    <row r="77" spans="1:8" s="34" customFormat="1" ht="15.75" x14ac:dyDescent="0.25">
      <c r="A77" s="58">
        <v>29</v>
      </c>
      <c r="B77" s="17" t="s">
        <v>28</v>
      </c>
      <c r="C77" s="18" t="s">
        <v>29</v>
      </c>
      <c r="D77" s="35">
        <v>1805000524571</v>
      </c>
      <c r="E77" s="52">
        <v>242.49</v>
      </c>
      <c r="F77" s="53">
        <v>43224</v>
      </c>
      <c r="G77" s="20">
        <v>43228</v>
      </c>
      <c r="H77" s="54" t="s">
        <v>272</v>
      </c>
    </row>
    <row r="78" spans="1:8" s="34" customFormat="1" ht="15.75" x14ac:dyDescent="0.25">
      <c r="A78" s="58">
        <v>30</v>
      </c>
      <c r="B78" s="17" t="s">
        <v>28</v>
      </c>
      <c r="C78" s="18" t="s">
        <v>29</v>
      </c>
      <c r="D78" s="35">
        <v>1805000524572</v>
      </c>
      <c r="E78" s="52">
        <v>318.44</v>
      </c>
      <c r="F78" s="53">
        <v>43224</v>
      </c>
      <c r="G78" s="20">
        <v>43228</v>
      </c>
      <c r="H78" s="54" t="s">
        <v>272</v>
      </c>
    </row>
    <row r="79" spans="1:8" s="34" customFormat="1" ht="15.75" x14ac:dyDescent="0.25">
      <c r="A79" s="16">
        <v>31</v>
      </c>
      <c r="B79" s="17" t="s">
        <v>28</v>
      </c>
      <c r="C79" s="18" t="s">
        <v>29</v>
      </c>
      <c r="D79" s="35">
        <v>1805000524573</v>
      </c>
      <c r="E79" s="52">
        <v>284.61</v>
      </c>
      <c r="F79" s="53">
        <v>43224</v>
      </c>
      <c r="G79" s="20">
        <v>43228</v>
      </c>
      <c r="H79" s="54" t="s">
        <v>272</v>
      </c>
    </row>
    <row r="80" spans="1:8" s="34" customFormat="1" ht="15.75" x14ac:dyDescent="0.25">
      <c r="A80" s="59">
        <v>32</v>
      </c>
      <c r="B80" s="60" t="s">
        <v>17</v>
      </c>
      <c r="C80" s="66" t="s">
        <v>27</v>
      </c>
      <c r="D80" s="62">
        <v>823958</v>
      </c>
      <c r="E80" s="63">
        <v>66.08</v>
      </c>
      <c r="F80" s="64">
        <v>43224</v>
      </c>
      <c r="G80" s="64"/>
      <c r="H80" s="65" t="s">
        <v>273</v>
      </c>
    </row>
    <row r="81" spans="1:12" s="34" customFormat="1" ht="15.75" x14ac:dyDescent="0.25">
      <c r="A81" s="59">
        <v>33</v>
      </c>
      <c r="B81" s="60" t="s">
        <v>189</v>
      </c>
      <c r="C81" s="61" t="s">
        <v>190</v>
      </c>
      <c r="D81" s="62">
        <v>627373</v>
      </c>
      <c r="E81" s="63">
        <v>63.05</v>
      </c>
      <c r="F81" s="64">
        <v>43230</v>
      </c>
      <c r="G81" s="64">
        <v>43241</v>
      </c>
      <c r="H81" s="65"/>
    </row>
    <row r="82" spans="1:12" s="34" customFormat="1" ht="15.75" x14ac:dyDescent="0.25">
      <c r="A82" s="59">
        <v>34</v>
      </c>
      <c r="B82" s="60" t="s">
        <v>100</v>
      </c>
      <c r="C82" s="61" t="s">
        <v>101</v>
      </c>
      <c r="D82" s="62">
        <v>60530586</v>
      </c>
      <c r="E82" s="63">
        <v>14354.51</v>
      </c>
      <c r="F82" s="64">
        <v>43235</v>
      </c>
      <c r="G82" s="64"/>
      <c r="H82" s="65" t="s">
        <v>291</v>
      </c>
    </row>
    <row r="83" spans="1:12" s="34" customFormat="1" ht="15.75" x14ac:dyDescent="0.25">
      <c r="A83" s="59">
        <v>35</v>
      </c>
      <c r="B83" s="60" t="s">
        <v>28</v>
      </c>
      <c r="C83" s="66" t="s">
        <v>29</v>
      </c>
      <c r="D83" s="62">
        <v>1805000522787</v>
      </c>
      <c r="E83" s="63">
        <v>67.150000000000006</v>
      </c>
      <c r="F83" s="64">
        <v>43235</v>
      </c>
      <c r="G83" s="64"/>
      <c r="H83" s="65" t="s">
        <v>292</v>
      </c>
    </row>
    <row r="84" spans="1:12" s="34" customFormat="1" ht="15.75" x14ac:dyDescent="0.25">
      <c r="A84" s="59">
        <v>36</v>
      </c>
      <c r="B84" s="60" t="s">
        <v>131</v>
      </c>
      <c r="C84" s="66" t="s">
        <v>295</v>
      </c>
      <c r="D84" s="62">
        <v>7183379</v>
      </c>
      <c r="E84" s="63">
        <v>498.96</v>
      </c>
      <c r="F84" s="64">
        <v>43235</v>
      </c>
      <c r="G84" s="64">
        <v>43245</v>
      </c>
      <c r="H84" s="65"/>
    </row>
    <row r="85" spans="1:12" s="34" customFormat="1" ht="15.75" x14ac:dyDescent="0.25">
      <c r="A85" s="69">
        <v>37</v>
      </c>
      <c r="B85" s="60" t="s">
        <v>296</v>
      </c>
      <c r="C85" s="66" t="s">
        <v>297</v>
      </c>
      <c r="D85" s="62">
        <v>371</v>
      </c>
      <c r="E85" s="63">
        <v>562.5</v>
      </c>
      <c r="F85" s="64">
        <v>43237</v>
      </c>
      <c r="G85" s="64"/>
      <c r="H85" s="65" t="s">
        <v>298</v>
      </c>
    </row>
    <row r="86" spans="1:12" s="34" customFormat="1" ht="15.75" x14ac:dyDescent="0.25">
      <c r="A86" s="69">
        <v>38</v>
      </c>
      <c r="B86" s="60" t="s">
        <v>305</v>
      </c>
      <c r="C86" s="66" t="s">
        <v>306</v>
      </c>
      <c r="D86" s="67">
        <v>2018674</v>
      </c>
      <c r="E86" s="63">
        <v>234.99</v>
      </c>
      <c r="F86" s="64">
        <v>43244</v>
      </c>
      <c r="G86" s="64"/>
      <c r="H86" s="65" t="s">
        <v>298</v>
      </c>
    </row>
    <row r="87" spans="1:12" s="34" customFormat="1" ht="15.75" x14ac:dyDescent="0.25">
      <c r="A87" s="58"/>
      <c r="B87" s="57"/>
      <c r="C87" s="18"/>
      <c r="D87" s="19"/>
      <c r="E87" s="52"/>
      <c r="F87" s="53"/>
      <c r="G87" s="20"/>
      <c r="H87" s="54"/>
    </row>
    <row r="88" spans="1:12" s="34" customFormat="1" ht="15.75" x14ac:dyDescent="0.25">
      <c r="A88" s="303" t="s">
        <v>16</v>
      </c>
      <c r="B88" s="304"/>
      <c r="C88" s="8"/>
      <c r="D88" s="9"/>
      <c r="E88" s="24">
        <f>SUM(E49:E87)</f>
        <v>58048.470000000008</v>
      </c>
      <c r="F88" s="10"/>
      <c r="G88" s="6"/>
      <c r="H88" s="6"/>
    </row>
    <row r="89" spans="1:12" ht="15.75" thickBot="1" x14ac:dyDescent="0.3">
      <c r="A89" s="39"/>
      <c r="C89" s="41"/>
      <c r="D89" s="12"/>
      <c r="E89" s="27"/>
      <c r="F89" s="40"/>
      <c r="G89" s="40"/>
    </row>
    <row r="90" spans="1:12" ht="19.5" thickBot="1" x14ac:dyDescent="0.3">
      <c r="A90" s="299" t="s">
        <v>13</v>
      </c>
      <c r="B90" s="300"/>
      <c r="C90" s="300"/>
      <c r="D90" s="300"/>
      <c r="E90" s="300"/>
      <c r="F90" s="300"/>
      <c r="G90" s="300"/>
      <c r="H90" s="301"/>
      <c r="I90" s="37"/>
      <c r="J90" s="37"/>
      <c r="K90" s="37"/>
      <c r="L90" s="37"/>
    </row>
    <row r="91" spans="1:12" ht="42.75" x14ac:dyDescent="0.25">
      <c r="A91" s="28" t="s">
        <v>2</v>
      </c>
      <c r="B91" s="28" t="s">
        <v>3</v>
      </c>
      <c r="C91" s="29" t="s">
        <v>4</v>
      </c>
      <c r="D91" s="30" t="s">
        <v>0</v>
      </c>
      <c r="E91" s="31" t="s">
        <v>14</v>
      </c>
      <c r="F91" s="28" t="s">
        <v>5</v>
      </c>
      <c r="G91" s="28" t="s">
        <v>6</v>
      </c>
      <c r="H91" s="28" t="s">
        <v>7</v>
      </c>
    </row>
    <row r="92" spans="1:12" s="34" customFormat="1" ht="15.75" x14ac:dyDescent="0.25">
      <c r="A92" s="16">
        <v>1</v>
      </c>
      <c r="B92" s="17"/>
      <c r="C92" s="18"/>
      <c r="D92" s="16"/>
      <c r="E92" s="23"/>
      <c r="F92" s="20"/>
      <c r="G92" s="21"/>
      <c r="H92" s="6"/>
    </row>
    <row r="93" spans="1:12" s="34" customFormat="1" ht="15.75" x14ac:dyDescent="0.25">
      <c r="A93" s="17">
        <v>2</v>
      </c>
      <c r="B93" s="17"/>
      <c r="C93" s="18"/>
      <c r="D93" s="17"/>
      <c r="E93" s="52"/>
      <c r="F93" s="53"/>
      <c r="G93" s="53"/>
      <c r="H93" s="54"/>
    </row>
    <row r="94" spans="1:12" s="34" customFormat="1" ht="15.75" x14ac:dyDescent="0.25">
      <c r="A94" s="16">
        <v>3</v>
      </c>
      <c r="B94" s="17"/>
      <c r="C94" s="18"/>
      <c r="D94" s="56"/>
      <c r="E94" s="52"/>
      <c r="F94" s="53"/>
      <c r="G94" s="20"/>
      <c r="H94" s="54"/>
    </row>
    <row r="95" spans="1:12" s="34" customFormat="1" ht="15.75" x14ac:dyDescent="0.25">
      <c r="A95" s="303" t="s">
        <v>16</v>
      </c>
      <c r="B95" s="304"/>
      <c r="C95" s="8"/>
      <c r="D95" s="9"/>
      <c r="E95" s="24">
        <f>SUM(E92:E94)</f>
        <v>0</v>
      </c>
      <c r="F95" s="10"/>
      <c r="G95" s="6"/>
      <c r="H95" s="24"/>
    </row>
    <row r="96" spans="1:12" ht="15.75" thickBot="1" x14ac:dyDescent="0.3">
      <c r="C96" s="12"/>
      <c r="D96" s="12"/>
    </row>
    <row r="97" spans="1:12" ht="19.5" thickBot="1" x14ac:dyDescent="0.3">
      <c r="A97" s="299" t="s">
        <v>11</v>
      </c>
      <c r="B97" s="300"/>
      <c r="C97" s="300"/>
      <c r="D97" s="300"/>
      <c r="E97" s="300"/>
      <c r="F97" s="300"/>
      <c r="G97" s="300"/>
      <c r="H97" s="301"/>
      <c r="I97" s="37"/>
      <c r="J97" s="37"/>
      <c r="K97" s="37"/>
      <c r="L97" s="37"/>
    </row>
    <row r="98" spans="1:12" ht="42.75" x14ac:dyDescent="0.25">
      <c r="A98" s="28" t="s">
        <v>2</v>
      </c>
      <c r="B98" s="28" t="s">
        <v>3</v>
      </c>
      <c r="C98" s="29" t="s">
        <v>4</v>
      </c>
      <c r="D98" s="30" t="s">
        <v>0</v>
      </c>
      <c r="E98" s="31" t="s">
        <v>14</v>
      </c>
      <c r="F98" s="28" t="s">
        <v>5</v>
      </c>
      <c r="G98" s="28" t="s">
        <v>6</v>
      </c>
      <c r="H98" s="28" t="s">
        <v>7</v>
      </c>
    </row>
    <row r="99" spans="1:12" s="34" customFormat="1" ht="15.75" x14ac:dyDescent="0.25">
      <c r="A99" s="16">
        <v>1</v>
      </c>
      <c r="B99" s="17" t="s">
        <v>142</v>
      </c>
      <c r="C99" s="51" t="s">
        <v>143</v>
      </c>
      <c r="D99" s="47">
        <v>1478</v>
      </c>
      <c r="E99" s="52">
        <v>850</v>
      </c>
      <c r="F99" s="53">
        <v>43132</v>
      </c>
      <c r="G99" s="20">
        <v>43140</v>
      </c>
      <c r="H99" s="6"/>
    </row>
    <row r="100" spans="1:12" s="34" customFormat="1" ht="15.75" x14ac:dyDescent="0.25">
      <c r="A100" s="16">
        <v>2</v>
      </c>
      <c r="B100" s="17" t="s">
        <v>144</v>
      </c>
      <c r="C100" s="51" t="s">
        <v>145</v>
      </c>
      <c r="D100" s="47">
        <v>6011</v>
      </c>
      <c r="E100" s="52">
        <v>210</v>
      </c>
      <c r="F100" s="53">
        <v>43132</v>
      </c>
      <c r="G100" s="20">
        <v>43165</v>
      </c>
      <c r="H100" s="6" t="s">
        <v>80</v>
      </c>
    </row>
    <row r="101" spans="1:12" s="34" customFormat="1" ht="15.75" x14ac:dyDescent="0.25">
      <c r="A101" s="16">
        <v>3</v>
      </c>
      <c r="B101" s="17" t="s">
        <v>146</v>
      </c>
      <c r="C101" s="51" t="s">
        <v>147</v>
      </c>
      <c r="D101" s="47">
        <v>146</v>
      </c>
      <c r="E101" s="52">
        <v>1340</v>
      </c>
      <c r="F101" s="53">
        <v>43132</v>
      </c>
      <c r="G101" s="20">
        <v>43165</v>
      </c>
      <c r="H101" s="6" t="s">
        <v>80</v>
      </c>
    </row>
    <row r="102" spans="1:12" s="34" customFormat="1" ht="15.75" x14ac:dyDescent="0.25">
      <c r="A102" s="16">
        <v>4</v>
      </c>
      <c r="B102" s="17" t="s">
        <v>148</v>
      </c>
      <c r="C102" s="51" t="s">
        <v>149</v>
      </c>
      <c r="D102" s="47">
        <v>2462</v>
      </c>
      <c r="E102" s="52">
        <v>220</v>
      </c>
      <c r="F102" s="53">
        <v>43133</v>
      </c>
      <c r="G102" s="20">
        <v>43164</v>
      </c>
      <c r="H102" s="6" t="s">
        <v>84</v>
      </c>
    </row>
    <row r="103" spans="1:12" s="34" customFormat="1" ht="15.75" x14ac:dyDescent="0.25">
      <c r="A103" s="16">
        <v>5</v>
      </c>
      <c r="B103" s="17" t="s">
        <v>148</v>
      </c>
      <c r="C103" s="51" t="s">
        <v>149</v>
      </c>
      <c r="D103" s="47">
        <v>2463</v>
      </c>
      <c r="E103" s="52">
        <v>660</v>
      </c>
      <c r="F103" s="53">
        <v>43133</v>
      </c>
      <c r="G103" s="20">
        <v>43164</v>
      </c>
      <c r="H103" s="6" t="s">
        <v>84</v>
      </c>
    </row>
    <row r="104" spans="1:12" s="34" customFormat="1" ht="15.75" x14ac:dyDescent="0.25">
      <c r="A104" s="16">
        <v>6</v>
      </c>
      <c r="B104" s="17" t="s">
        <v>150</v>
      </c>
      <c r="C104" s="51" t="s">
        <v>151</v>
      </c>
      <c r="D104" s="47">
        <v>978</v>
      </c>
      <c r="E104" s="52">
        <v>673.7</v>
      </c>
      <c r="F104" s="53">
        <v>43133</v>
      </c>
      <c r="G104" s="20">
        <v>43165</v>
      </c>
      <c r="H104" s="6" t="s">
        <v>80</v>
      </c>
    </row>
    <row r="105" spans="1:12" s="34" customFormat="1" ht="15.75" x14ac:dyDescent="0.25">
      <c r="A105" s="16">
        <v>7</v>
      </c>
      <c r="B105" s="17" t="s">
        <v>152</v>
      </c>
      <c r="C105" s="55" t="s">
        <v>153</v>
      </c>
      <c r="D105" s="47">
        <v>4431</v>
      </c>
      <c r="E105" s="52">
        <v>135</v>
      </c>
      <c r="F105" s="53">
        <v>43133</v>
      </c>
      <c r="G105" s="20">
        <v>43140</v>
      </c>
      <c r="H105" s="6"/>
    </row>
    <row r="106" spans="1:12" s="34" customFormat="1" ht="15.75" x14ac:dyDescent="0.25">
      <c r="A106" s="16">
        <v>8</v>
      </c>
      <c r="B106" s="17" t="s">
        <v>155</v>
      </c>
      <c r="C106" s="55" t="s">
        <v>156</v>
      </c>
      <c r="D106" s="47">
        <v>140</v>
      </c>
      <c r="E106" s="52">
        <v>4710</v>
      </c>
      <c r="F106" s="53">
        <v>43138</v>
      </c>
      <c r="G106" s="20">
        <v>43164</v>
      </c>
      <c r="H106" s="6" t="s">
        <v>84</v>
      </c>
    </row>
    <row r="107" spans="1:12" s="34" customFormat="1" ht="15.75" x14ac:dyDescent="0.25">
      <c r="A107" s="16">
        <v>9</v>
      </c>
      <c r="B107" s="17" t="s">
        <v>157</v>
      </c>
      <c r="C107" s="55" t="s">
        <v>158</v>
      </c>
      <c r="D107" s="47">
        <v>1403</v>
      </c>
      <c r="E107" s="52">
        <v>20</v>
      </c>
      <c r="F107" s="53">
        <v>43138</v>
      </c>
      <c r="G107" s="20">
        <v>43140</v>
      </c>
      <c r="H107" s="6"/>
    </row>
    <row r="108" spans="1:12" s="34" customFormat="1" ht="15.75" x14ac:dyDescent="0.25">
      <c r="A108" s="16">
        <v>10</v>
      </c>
      <c r="B108" s="17" t="s">
        <v>20</v>
      </c>
      <c r="C108" s="18" t="s">
        <v>25</v>
      </c>
      <c r="D108" s="35" t="s">
        <v>160</v>
      </c>
      <c r="E108" s="52">
        <v>1413.14</v>
      </c>
      <c r="F108" s="53">
        <v>43140</v>
      </c>
      <c r="G108" s="20">
        <v>43140</v>
      </c>
      <c r="H108" s="6" t="s">
        <v>161</v>
      </c>
    </row>
    <row r="109" spans="1:12" s="34" customFormat="1" ht="15.75" x14ac:dyDescent="0.25">
      <c r="A109" s="16">
        <v>11</v>
      </c>
      <c r="B109" s="17" t="s">
        <v>150</v>
      </c>
      <c r="C109" s="18" t="s">
        <v>151</v>
      </c>
      <c r="D109" s="35">
        <v>979</v>
      </c>
      <c r="E109" s="52">
        <v>41.76</v>
      </c>
      <c r="F109" s="53">
        <v>43140</v>
      </c>
      <c r="G109" s="20">
        <v>43165</v>
      </c>
      <c r="H109" s="6"/>
    </row>
    <row r="110" spans="1:12" s="34" customFormat="1" ht="15.75" x14ac:dyDescent="0.25">
      <c r="A110" s="16">
        <v>12</v>
      </c>
      <c r="B110" s="17" t="s">
        <v>162</v>
      </c>
      <c r="C110" s="18" t="s">
        <v>163</v>
      </c>
      <c r="D110" s="35">
        <v>441</v>
      </c>
      <c r="E110" s="52">
        <v>145.57</v>
      </c>
      <c r="F110" s="53">
        <v>43140</v>
      </c>
      <c r="G110" s="20">
        <v>43165</v>
      </c>
      <c r="H110" s="6"/>
    </row>
    <row r="111" spans="1:12" s="34" customFormat="1" ht="15.75" x14ac:dyDescent="0.25">
      <c r="A111" s="16">
        <v>13</v>
      </c>
      <c r="B111" s="17" t="s">
        <v>164</v>
      </c>
      <c r="C111" s="18" t="s">
        <v>165</v>
      </c>
      <c r="D111" s="47">
        <v>3864</v>
      </c>
      <c r="E111" s="52">
        <v>1275</v>
      </c>
      <c r="F111" s="53">
        <v>43140</v>
      </c>
      <c r="G111" s="20">
        <v>43165</v>
      </c>
      <c r="H111" s="6"/>
    </row>
    <row r="112" spans="1:12" s="34" customFormat="1" ht="15.75" x14ac:dyDescent="0.25">
      <c r="A112" s="16">
        <v>14</v>
      </c>
      <c r="B112" s="17" t="s">
        <v>166</v>
      </c>
      <c r="C112" s="55" t="s">
        <v>167</v>
      </c>
      <c r="D112" s="47">
        <v>10667</v>
      </c>
      <c r="E112" s="52">
        <v>679.38</v>
      </c>
      <c r="F112" s="53">
        <v>43140</v>
      </c>
      <c r="G112" s="20">
        <v>43165</v>
      </c>
      <c r="H112" s="6"/>
    </row>
    <row r="113" spans="1:8" s="34" customFormat="1" ht="15.75" x14ac:dyDescent="0.25">
      <c r="A113" s="16">
        <v>15</v>
      </c>
      <c r="B113" s="17" t="s">
        <v>63</v>
      </c>
      <c r="C113" s="55" t="s">
        <v>64</v>
      </c>
      <c r="D113" s="47">
        <v>1975</v>
      </c>
      <c r="E113" s="52">
        <v>364.92</v>
      </c>
      <c r="F113" s="53">
        <v>43145</v>
      </c>
      <c r="G113" s="20">
        <v>43165</v>
      </c>
      <c r="H113" s="6"/>
    </row>
    <row r="114" spans="1:8" s="34" customFormat="1" ht="15.75" x14ac:dyDescent="0.25">
      <c r="A114" s="16">
        <v>16</v>
      </c>
      <c r="B114" s="17" t="s">
        <v>168</v>
      </c>
      <c r="C114" s="55" t="s">
        <v>169</v>
      </c>
      <c r="D114" s="47">
        <v>77</v>
      </c>
      <c r="E114" s="52">
        <v>469.7</v>
      </c>
      <c r="F114" s="53">
        <v>43145</v>
      </c>
      <c r="G114" s="20">
        <v>43165</v>
      </c>
      <c r="H114" s="6"/>
    </row>
    <row r="115" spans="1:8" s="34" customFormat="1" ht="15.75" x14ac:dyDescent="0.25">
      <c r="A115" s="16">
        <v>17</v>
      </c>
      <c r="B115" s="17" t="s">
        <v>170</v>
      </c>
      <c r="C115" s="55" t="s">
        <v>116</v>
      </c>
      <c r="D115" s="47">
        <v>5687</v>
      </c>
      <c r="E115" s="52">
        <v>844.35</v>
      </c>
      <c r="F115" s="53">
        <v>43145</v>
      </c>
      <c r="G115" s="20">
        <v>43165</v>
      </c>
      <c r="H115" s="6"/>
    </row>
    <row r="116" spans="1:8" s="34" customFormat="1" ht="15.75" x14ac:dyDescent="0.25">
      <c r="A116" s="16">
        <v>18</v>
      </c>
      <c r="B116" s="17" t="s">
        <v>107</v>
      </c>
      <c r="C116" s="55" t="s">
        <v>108</v>
      </c>
      <c r="D116" s="47">
        <v>2107</v>
      </c>
      <c r="E116" s="52">
        <v>4</v>
      </c>
      <c r="F116" s="53">
        <v>43147</v>
      </c>
      <c r="G116" s="20">
        <v>43165</v>
      </c>
      <c r="H116" s="6"/>
    </row>
    <row r="117" spans="1:8" s="34" customFormat="1" ht="15.75" x14ac:dyDescent="0.25">
      <c r="A117" s="16">
        <v>19</v>
      </c>
      <c r="B117" s="17" t="s">
        <v>103</v>
      </c>
      <c r="C117" s="55" t="s">
        <v>104</v>
      </c>
      <c r="D117" s="47">
        <v>40</v>
      </c>
      <c r="E117" s="52">
        <v>1925</v>
      </c>
      <c r="F117" s="53">
        <v>43147</v>
      </c>
      <c r="G117" s="20">
        <v>43164</v>
      </c>
      <c r="H117" s="6" t="s">
        <v>84</v>
      </c>
    </row>
    <row r="118" spans="1:8" s="34" customFormat="1" ht="15.75" x14ac:dyDescent="0.25">
      <c r="A118" s="16">
        <v>20</v>
      </c>
      <c r="B118" s="17" t="s">
        <v>172</v>
      </c>
      <c r="C118" s="55" t="s">
        <v>173</v>
      </c>
      <c r="D118" s="47">
        <v>8625</v>
      </c>
      <c r="E118" s="52">
        <v>456.83</v>
      </c>
      <c r="F118" s="53">
        <v>43147</v>
      </c>
      <c r="G118" s="20">
        <v>43165</v>
      </c>
      <c r="H118" s="6"/>
    </row>
    <row r="119" spans="1:8" s="34" customFormat="1" ht="15.75" x14ac:dyDescent="0.25">
      <c r="A119" s="16">
        <v>21</v>
      </c>
      <c r="B119" s="17" t="s">
        <v>174</v>
      </c>
      <c r="C119" s="55" t="s">
        <v>175</v>
      </c>
      <c r="D119" s="47">
        <v>2756</v>
      </c>
      <c r="E119" s="52">
        <v>1694.17</v>
      </c>
      <c r="F119" s="53">
        <v>43147</v>
      </c>
      <c r="G119" s="20">
        <v>43165</v>
      </c>
      <c r="H119" s="6"/>
    </row>
    <row r="120" spans="1:8" s="34" customFormat="1" ht="15.75" x14ac:dyDescent="0.25">
      <c r="A120" s="16">
        <v>22</v>
      </c>
      <c r="B120" s="17" t="s">
        <v>176</v>
      </c>
      <c r="C120" s="55" t="s">
        <v>177</v>
      </c>
      <c r="D120" s="47">
        <v>1217</v>
      </c>
      <c r="E120" s="52">
        <v>575.94000000000005</v>
      </c>
      <c r="F120" s="53">
        <v>43150</v>
      </c>
      <c r="G120" s="20">
        <v>43165</v>
      </c>
      <c r="H120" s="6"/>
    </row>
    <row r="121" spans="1:8" s="34" customFormat="1" ht="15.75" x14ac:dyDescent="0.25">
      <c r="A121" s="16">
        <v>23</v>
      </c>
      <c r="B121" s="17" t="s">
        <v>176</v>
      </c>
      <c r="C121" s="55" t="s">
        <v>177</v>
      </c>
      <c r="D121" s="47">
        <v>1218</v>
      </c>
      <c r="E121" s="52">
        <v>532.70000000000005</v>
      </c>
      <c r="F121" s="53">
        <v>43150</v>
      </c>
      <c r="G121" s="20">
        <v>43165</v>
      </c>
      <c r="H121" s="6"/>
    </row>
    <row r="122" spans="1:8" s="34" customFormat="1" ht="15.75" x14ac:dyDescent="0.25">
      <c r="A122" s="16">
        <v>24</v>
      </c>
      <c r="B122" s="17" t="s">
        <v>63</v>
      </c>
      <c r="C122" s="55" t="s">
        <v>64</v>
      </c>
      <c r="D122" s="47">
        <v>1989</v>
      </c>
      <c r="E122" s="52">
        <v>271.27999999999997</v>
      </c>
      <c r="F122" s="53">
        <v>43150</v>
      </c>
      <c r="G122" s="20">
        <v>43165</v>
      </c>
      <c r="H122" s="6"/>
    </row>
    <row r="123" spans="1:8" s="34" customFormat="1" ht="15.75" x14ac:dyDescent="0.25">
      <c r="A123" s="16">
        <v>25</v>
      </c>
      <c r="B123" s="17" t="s">
        <v>107</v>
      </c>
      <c r="C123" s="55" t="s">
        <v>108</v>
      </c>
      <c r="D123" s="47">
        <v>2106</v>
      </c>
      <c r="E123" s="52">
        <v>308.45999999999998</v>
      </c>
      <c r="F123" s="53">
        <v>43150</v>
      </c>
      <c r="G123" s="20">
        <v>43165</v>
      </c>
      <c r="H123" s="6"/>
    </row>
    <row r="124" spans="1:8" s="34" customFormat="1" ht="15.75" x14ac:dyDescent="0.25">
      <c r="A124" s="16">
        <v>26</v>
      </c>
      <c r="B124" s="17" t="s">
        <v>178</v>
      </c>
      <c r="C124" s="55" t="s">
        <v>179</v>
      </c>
      <c r="D124" s="47">
        <v>450</v>
      </c>
      <c r="E124" s="52">
        <v>2606.4</v>
      </c>
      <c r="F124" s="53">
        <v>43150</v>
      </c>
      <c r="G124" s="20">
        <v>43165</v>
      </c>
      <c r="H124" s="6"/>
    </row>
    <row r="125" spans="1:8" s="34" customFormat="1" ht="15.75" x14ac:dyDescent="0.25">
      <c r="A125" s="16">
        <v>27</v>
      </c>
      <c r="B125" s="17" t="s">
        <v>181</v>
      </c>
      <c r="C125" s="55" t="s">
        <v>180</v>
      </c>
      <c r="D125" s="47">
        <v>76325</v>
      </c>
      <c r="E125" s="52">
        <v>1130.1500000000001</v>
      </c>
      <c r="F125" s="53">
        <v>43150</v>
      </c>
      <c r="G125" s="20">
        <v>43179</v>
      </c>
      <c r="H125" s="6"/>
    </row>
    <row r="126" spans="1:8" s="34" customFormat="1" ht="15.75" x14ac:dyDescent="0.25">
      <c r="A126" s="16">
        <v>28</v>
      </c>
      <c r="B126" s="17" t="s">
        <v>182</v>
      </c>
      <c r="C126" s="55" t="s">
        <v>183</v>
      </c>
      <c r="D126" s="47">
        <v>1532</v>
      </c>
      <c r="E126" s="52">
        <v>81</v>
      </c>
      <c r="F126" s="53">
        <v>43150</v>
      </c>
      <c r="G126" s="20">
        <v>43165</v>
      </c>
      <c r="H126" s="6"/>
    </row>
    <row r="127" spans="1:8" s="34" customFormat="1" ht="15.75" x14ac:dyDescent="0.25">
      <c r="A127" s="16">
        <v>29</v>
      </c>
      <c r="B127" s="17" t="s">
        <v>162</v>
      </c>
      <c r="C127" s="55" t="s">
        <v>163</v>
      </c>
      <c r="D127" s="47">
        <v>442</v>
      </c>
      <c r="E127" s="52">
        <v>192.2</v>
      </c>
      <c r="F127" s="53">
        <v>43150</v>
      </c>
      <c r="G127" s="20">
        <v>43165</v>
      </c>
      <c r="H127" s="6"/>
    </row>
    <row r="128" spans="1:8" s="34" customFormat="1" ht="15.75" x14ac:dyDescent="0.25">
      <c r="A128" s="16">
        <v>30</v>
      </c>
      <c r="B128" s="17" t="s">
        <v>184</v>
      </c>
      <c r="C128" s="55" t="s">
        <v>185</v>
      </c>
      <c r="D128" s="47">
        <v>591</v>
      </c>
      <c r="E128" s="52">
        <v>50</v>
      </c>
      <c r="F128" s="53">
        <v>43150</v>
      </c>
      <c r="G128" s="20">
        <v>43165</v>
      </c>
      <c r="H128" s="6"/>
    </row>
    <row r="129" spans="1:8" s="34" customFormat="1" ht="15.75" x14ac:dyDescent="0.25">
      <c r="A129" s="16">
        <v>31</v>
      </c>
      <c r="B129" s="17" t="s">
        <v>186</v>
      </c>
      <c r="C129" s="55" t="s">
        <v>187</v>
      </c>
      <c r="D129" s="47">
        <v>1038</v>
      </c>
      <c r="E129" s="52">
        <v>28978.6</v>
      </c>
      <c r="F129" s="53">
        <v>43150</v>
      </c>
      <c r="G129" s="20">
        <v>43165</v>
      </c>
      <c r="H129" s="6"/>
    </row>
    <row r="130" spans="1:8" s="34" customFormat="1" ht="15.75" x14ac:dyDescent="0.25">
      <c r="A130" s="16">
        <v>32</v>
      </c>
      <c r="B130" s="17" t="s">
        <v>192</v>
      </c>
      <c r="C130" s="55" t="s">
        <v>193</v>
      </c>
      <c r="D130" s="47">
        <v>205</v>
      </c>
      <c r="E130" s="52">
        <v>3001.08</v>
      </c>
      <c r="F130" s="53">
        <v>43153</v>
      </c>
      <c r="G130" s="20">
        <v>43179</v>
      </c>
      <c r="H130" s="6"/>
    </row>
    <row r="131" spans="1:8" s="34" customFormat="1" ht="15.75" x14ac:dyDescent="0.25">
      <c r="A131" s="16">
        <v>33</v>
      </c>
      <c r="B131" s="17" t="s">
        <v>194</v>
      </c>
      <c r="C131" s="55" t="s">
        <v>195</v>
      </c>
      <c r="D131" s="47">
        <v>27</v>
      </c>
      <c r="E131" s="52">
        <v>2801.8</v>
      </c>
      <c r="F131" s="53">
        <v>43153</v>
      </c>
      <c r="G131" s="20">
        <v>43179</v>
      </c>
      <c r="H131" s="6"/>
    </row>
    <row r="132" spans="1:8" s="34" customFormat="1" ht="15.75" x14ac:dyDescent="0.25">
      <c r="A132" s="16">
        <v>34</v>
      </c>
      <c r="B132" s="17" t="s">
        <v>198</v>
      </c>
      <c r="C132" s="55" t="s">
        <v>165</v>
      </c>
      <c r="D132" s="47">
        <v>3863</v>
      </c>
      <c r="E132" s="52">
        <v>50</v>
      </c>
      <c r="F132" s="53">
        <v>43157</v>
      </c>
      <c r="G132" s="20">
        <v>43179</v>
      </c>
      <c r="H132" s="6"/>
    </row>
    <row r="133" spans="1:8" s="34" customFormat="1" ht="15.75" x14ac:dyDescent="0.25">
      <c r="A133" s="16">
        <v>35</v>
      </c>
      <c r="B133" s="17" t="s">
        <v>199</v>
      </c>
      <c r="C133" s="55" t="s">
        <v>200</v>
      </c>
      <c r="D133" s="47">
        <v>621</v>
      </c>
      <c r="E133" s="52">
        <v>1020</v>
      </c>
      <c r="F133" s="53">
        <v>43158</v>
      </c>
      <c r="G133" s="20">
        <v>43165</v>
      </c>
      <c r="H133" s="6"/>
    </row>
    <row r="134" spans="1:8" s="34" customFormat="1" ht="15.75" x14ac:dyDescent="0.25">
      <c r="A134" s="16">
        <v>36</v>
      </c>
      <c r="B134" s="17" t="s">
        <v>201</v>
      </c>
      <c r="C134" s="55" t="s">
        <v>202</v>
      </c>
      <c r="D134" s="47">
        <v>972</v>
      </c>
      <c r="E134" s="52">
        <v>1038.92</v>
      </c>
      <c r="F134" s="53">
        <v>43158</v>
      </c>
      <c r="G134" s="20">
        <v>43165</v>
      </c>
      <c r="H134" s="6"/>
    </row>
    <row r="135" spans="1:8" s="34" customFormat="1" ht="15.75" x14ac:dyDescent="0.25">
      <c r="A135" s="16">
        <v>37</v>
      </c>
      <c r="B135" s="17" t="s">
        <v>81</v>
      </c>
      <c r="C135" s="55" t="s">
        <v>82</v>
      </c>
      <c r="D135" s="47">
        <v>2418</v>
      </c>
      <c r="E135" s="52">
        <v>375.48</v>
      </c>
      <c r="F135" s="53">
        <v>43158</v>
      </c>
      <c r="G135" s="20">
        <v>43179</v>
      </c>
      <c r="H135" s="6"/>
    </row>
    <row r="136" spans="1:8" s="34" customFormat="1" ht="15.75" x14ac:dyDescent="0.25">
      <c r="A136" s="16">
        <v>38</v>
      </c>
      <c r="B136" s="17" t="s">
        <v>166</v>
      </c>
      <c r="C136" s="55" t="s">
        <v>167</v>
      </c>
      <c r="D136" s="47">
        <v>10556</v>
      </c>
      <c r="E136" s="52">
        <v>319.39999999999998</v>
      </c>
      <c r="F136" s="53">
        <v>43158</v>
      </c>
      <c r="G136" s="20">
        <v>43179</v>
      </c>
      <c r="H136" s="6"/>
    </row>
    <row r="137" spans="1:8" s="34" customFormat="1" ht="15.75" x14ac:dyDescent="0.25">
      <c r="A137" s="16">
        <v>39</v>
      </c>
      <c r="B137" s="17" t="s">
        <v>203</v>
      </c>
      <c r="C137" s="55" t="s">
        <v>204</v>
      </c>
      <c r="D137" s="47">
        <v>4720</v>
      </c>
      <c r="E137" s="52">
        <v>399</v>
      </c>
      <c r="F137" s="53">
        <v>43158</v>
      </c>
      <c r="G137" s="20">
        <v>43164</v>
      </c>
      <c r="H137" s="6" t="s">
        <v>84</v>
      </c>
    </row>
    <row r="138" spans="1:8" s="34" customFormat="1" ht="15.75" x14ac:dyDescent="0.25">
      <c r="A138" s="16">
        <v>40</v>
      </c>
      <c r="B138" s="17" t="s">
        <v>203</v>
      </c>
      <c r="C138" s="55" t="s">
        <v>204</v>
      </c>
      <c r="D138" s="47">
        <v>4721</v>
      </c>
      <c r="E138" s="52">
        <v>399</v>
      </c>
      <c r="F138" s="53">
        <v>43158</v>
      </c>
      <c r="G138" s="20">
        <v>43164</v>
      </c>
      <c r="H138" s="6" t="s">
        <v>84</v>
      </c>
    </row>
    <row r="139" spans="1:8" s="34" customFormat="1" ht="15.75" x14ac:dyDescent="0.25">
      <c r="A139" s="16">
        <v>41</v>
      </c>
      <c r="B139" s="17" t="s">
        <v>203</v>
      </c>
      <c r="C139" s="55" t="s">
        <v>204</v>
      </c>
      <c r="D139" s="47">
        <v>4722</v>
      </c>
      <c r="E139" s="52">
        <v>1995</v>
      </c>
      <c r="F139" s="53">
        <v>43158</v>
      </c>
      <c r="G139" s="20">
        <v>43165</v>
      </c>
      <c r="H139" s="6" t="s">
        <v>84</v>
      </c>
    </row>
    <row r="140" spans="1:8" s="34" customFormat="1" ht="15.75" x14ac:dyDescent="0.25">
      <c r="A140" s="16">
        <v>42</v>
      </c>
      <c r="B140" s="17" t="s">
        <v>43</v>
      </c>
      <c r="C140" s="55" t="s">
        <v>44</v>
      </c>
      <c r="D140" s="47">
        <v>16563</v>
      </c>
      <c r="E140" s="52">
        <v>144.26</v>
      </c>
      <c r="F140" s="53">
        <v>43160</v>
      </c>
      <c r="G140" s="20">
        <v>43179</v>
      </c>
      <c r="H140" s="6"/>
    </row>
    <row r="141" spans="1:8" s="34" customFormat="1" ht="15.75" x14ac:dyDescent="0.25">
      <c r="A141" s="16">
        <v>43</v>
      </c>
      <c r="B141" s="17" t="s">
        <v>166</v>
      </c>
      <c r="C141" s="55" t="s">
        <v>167</v>
      </c>
      <c r="D141" s="47">
        <v>10668</v>
      </c>
      <c r="E141" s="52">
        <v>609.97</v>
      </c>
      <c r="F141" s="53">
        <v>43160</v>
      </c>
      <c r="G141" s="20">
        <v>43179</v>
      </c>
      <c r="H141" s="6"/>
    </row>
    <row r="142" spans="1:8" s="34" customFormat="1" ht="15.75" x14ac:dyDescent="0.25">
      <c r="A142" s="16">
        <v>44</v>
      </c>
      <c r="B142" s="17" t="s">
        <v>87</v>
      </c>
      <c r="C142" s="55" t="s">
        <v>88</v>
      </c>
      <c r="D142" s="47">
        <v>9399</v>
      </c>
      <c r="E142" s="52">
        <v>1217.69</v>
      </c>
      <c r="F142" s="53">
        <v>43164</v>
      </c>
      <c r="G142" s="20">
        <v>43179</v>
      </c>
      <c r="H142" s="6"/>
    </row>
    <row r="143" spans="1:8" s="34" customFormat="1" ht="15.75" x14ac:dyDescent="0.25">
      <c r="A143" s="16">
        <v>45</v>
      </c>
      <c r="B143" s="17" t="s">
        <v>181</v>
      </c>
      <c r="C143" s="55" t="s">
        <v>180</v>
      </c>
      <c r="D143" s="47">
        <v>76326</v>
      </c>
      <c r="E143" s="52">
        <v>101.6</v>
      </c>
      <c r="F143" s="53">
        <v>43164</v>
      </c>
      <c r="G143" s="20">
        <v>43179</v>
      </c>
      <c r="H143" s="6"/>
    </row>
    <row r="144" spans="1:8" s="34" customFormat="1" ht="15.75" x14ac:dyDescent="0.25">
      <c r="A144" s="16">
        <v>46</v>
      </c>
      <c r="B144" s="17" t="s">
        <v>201</v>
      </c>
      <c r="C144" s="55" t="s">
        <v>202</v>
      </c>
      <c r="D144" s="47">
        <v>973</v>
      </c>
      <c r="E144" s="52">
        <v>149</v>
      </c>
      <c r="F144" s="53">
        <v>43164</v>
      </c>
      <c r="G144" s="20">
        <v>43179</v>
      </c>
      <c r="H144" s="6"/>
    </row>
    <row r="145" spans="1:8" s="34" customFormat="1" ht="15.75" x14ac:dyDescent="0.25">
      <c r="A145" s="16">
        <v>47</v>
      </c>
      <c r="B145" s="17" t="s">
        <v>208</v>
      </c>
      <c r="C145" s="55" t="s">
        <v>209</v>
      </c>
      <c r="D145" s="47">
        <v>3955</v>
      </c>
      <c r="E145" s="52">
        <v>44.92</v>
      </c>
      <c r="F145" s="53">
        <v>43164</v>
      </c>
      <c r="G145" s="20">
        <v>43179</v>
      </c>
      <c r="H145" s="6"/>
    </row>
    <row r="146" spans="1:8" s="34" customFormat="1" ht="15.75" x14ac:dyDescent="0.25">
      <c r="A146" s="16">
        <v>48</v>
      </c>
      <c r="B146" s="17" t="s">
        <v>109</v>
      </c>
      <c r="C146" s="55" t="s">
        <v>110</v>
      </c>
      <c r="D146" s="47">
        <v>5239</v>
      </c>
      <c r="E146" s="52">
        <v>255</v>
      </c>
      <c r="F146" s="53">
        <v>43164</v>
      </c>
      <c r="G146" s="20">
        <v>43179</v>
      </c>
      <c r="H146" s="6"/>
    </row>
    <row r="147" spans="1:8" s="34" customFormat="1" ht="15.75" x14ac:dyDescent="0.25">
      <c r="A147" s="16">
        <v>49</v>
      </c>
      <c r="B147" s="17" t="s">
        <v>210</v>
      </c>
      <c r="C147" s="55" t="s">
        <v>211</v>
      </c>
      <c r="D147" s="47">
        <v>6337</v>
      </c>
      <c r="E147" s="52">
        <v>6766.68</v>
      </c>
      <c r="F147" s="53">
        <v>43164</v>
      </c>
      <c r="G147" s="20">
        <v>43179</v>
      </c>
      <c r="H147" s="6"/>
    </row>
    <row r="148" spans="1:8" s="34" customFormat="1" ht="15.75" x14ac:dyDescent="0.25">
      <c r="A148" s="16">
        <v>50</v>
      </c>
      <c r="B148" s="17" t="s">
        <v>212</v>
      </c>
      <c r="C148" s="55" t="s">
        <v>213</v>
      </c>
      <c r="D148" s="47">
        <v>56</v>
      </c>
      <c r="E148" s="52">
        <v>410.75</v>
      </c>
      <c r="F148" s="53">
        <v>43165</v>
      </c>
      <c r="G148" s="20">
        <v>43200</v>
      </c>
      <c r="H148" s="6"/>
    </row>
    <row r="149" spans="1:8" s="34" customFormat="1" ht="15.75" x14ac:dyDescent="0.25">
      <c r="A149" s="16">
        <v>51</v>
      </c>
      <c r="B149" s="17" t="s">
        <v>214</v>
      </c>
      <c r="C149" s="55" t="s">
        <v>215</v>
      </c>
      <c r="D149" s="47">
        <v>2155</v>
      </c>
      <c r="E149" s="52">
        <v>4512</v>
      </c>
      <c r="F149" s="53">
        <v>43165</v>
      </c>
      <c r="G149" s="20">
        <v>43200</v>
      </c>
      <c r="H149" s="6"/>
    </row>
    <row r="150" spans="1:8" s="34" customFormat="1" ht="15.75" x14ac:dyDescent="0.25">
      <c r="A150" s="16">
        <v>52</v>
      </c>
      <c r="B150" s="17" t="s">
        <v>216</v>
      </c>
      <c r="C150" s="55" t="s">
        <v>217</v>
      </c>
      <c r="D150" s="47">
        <v>713</v>
      </c>
      <c r="E150" s="52">
        <v>1817.7</v>
      </c>
      <c r="F150" s="53">
        <v>43166</v>
      </c>
      <c r="G150" s="20">
        <v>43200</v>
      </c>
      <c r="H150" s="6"/>
    </row>
    <row r="151" spans="1:8" s="34" customFormat="1" ht="15.75" x14ac:dyDescent="0.25">
      <c r="A151" s="16">
        <v>53</v>
      </c>
      <c r="B151" s="17" t="s">
        <v>20</v>
      </c>
      <c r="C151" s="18" t="s">
        <v>25</v>
      </c>
      <c r="D151" s="35" t="s">
        <v>221</v>
      </c>
      <c r="E151" s="52">
        <v>1532.72</v>
      </c>
      <c r="F151" s="53">
        <v>43168</v>
      </c>
      <c r="G151" s="20">
        <v>43168</v>
      </c>
      <c r="H151" s="6" t="s">
        <v>259</v>
      </c>
    </row>
    <row r="152" spans="1:8" s="34" customFormat="1" ht="15.75" x14ac:dyDescent="0.25">
      <c r="A152" s="16">
        <v>54</v>
      </c>
      <c r="B152" s="17" t="s">
        <v>157</v>
      </c>
      <c r="C152" s="55" t="s">
        <v>158</v>
      </c>
      <c r="D152" s="47">
        <v>1402</v>
      </c>
      <c r="E152" s="52">
        <v>691.1</v>
      </c>
      <c r="F152" s="53">
        <v>43171</v>
      </c>
      <c r="G152" s="20">
        <v>43200</v>
      </c>
      <c r="H152" s="6"/>
    </row>
    <row r="153" spans="1:8" s="34" customFormat="1" ht="15.75" x14ac:dyDescent="0.25">
      <c r="A153" s="16">
        <v>55</v>
      </c>
      <c r="B153" s="17" t="s">
        <v>219</v>
      </c>
      <c r="C153" s="55" t="s">
        <v>220</v>
      </c>
      <c r="D153" s="47">
        <v>2972</v>
      </c>
      <c r="E153" s="52">
        <v>3186.39</v>
      </c>
      <c r="F153" s="53">
        <v>43171</v>
      </c>
      <c r="G153" s="20">
        <v>43200</v>
      </c>
      <c r="H153" s="6"/>
    </row>
    <row r="154" spans="1:8" s="34" customFormat="1" ht="15.75" x14ac:dyDescent="0.25">
      <c r="A154" s="16">
        <v>56</v>
      </c>
      <c r="B154" s="17" t="s">
        <v>107</v>
      </c>
      <c r="C154" s="55" t="s">
        <v>108</v>
      </c>
      <c r="D154" s="47">
        <v>2352</v>
      </c>
      <c r="E154" s="52">
        <v>1005.8</v>
      </c>
      <c r="F154" s="53">
        <v>43171</v>
      </c>
      <c r="G154" s="20">
        <v>43200</v>
      </c>
      <c r="H154" s="6"/>
    </row>
    <row r="155" spans="1:8" s="34" customFormat="1" ht="15.75" x14ac:dyDescent="0.25">
      <c r="A155" s="16">
        <v>57</v>
      </c>
      <c r="B155" s="17" t="s">
        <v>107</v>
      </c>
      <c r="C155" s="55" t="s">
        <v>108</v>
      </c>
      <c r="D155" s="47">
        <v>2353</v>
      </c>
      <c r="E155" s="52">
        <v>70.14</v>
      </c>
      <c r="F155" s="53">
        <v>43171</v>
      </c>
      <c r="G155" s="20">
        <v>43200</v>
      </c>
      <c r="H155" s="6"/>
    </row>
    <row r="156" spans="1:8" s="34" customFormat="1" ht="15.75" x14ac:dyDescent="0.25">
      <c r="A156" s="16">
        <v>58</v>
      </c>
      <c r="B156" s="17" t="s">
        <v>223</v>
      </c>
      <c r="C156" s="55" t="s">
        <v>224</v>
      </c>
      <c r="D156" s="47">
        <v>1348</v>
      </c>
      <c r="E156" s="52">
        <v>1636</v>
      </c>
      <c r="F156" s="53">
        <v>43172</v>
      </c>
      <c r="G156" s="20">
        <v>43200</v>
      </c>
      <c r="H156" s="6"/>
    </row>
    <row r="157" spans="1:8" s="34" customFormat="1" ht="15.75" x14ac:dyDescent="0.25">
      <c r="A157" s="16">
        <v>59</v>
      </c>
      <c r="B157" s="17" t="s">
        <v>225</v>
      </c>
      <c r="C157" s="55" t="s">
        <v>226</v>
      </c>
      <c r="D157" s="47">
        <v>165</v>
      </c>
      <c r="E157" s="52">
        <v>3769.99</v>
      </c>
      <c r="F157" s="53">
        <v>43172</v>
      </c>
      <c r="G157" s="20">
        <v>43199</v>
      </c>
      <c r="H157" s="6" t="s">
        <v>84</v>
      </c>
    </row>
    <row r="158" spans="1:8" s="34" customFormat="1" ht="15.75" x14ac:dyDescent="0.25">
      <c r="A158" s="16">
        <v>60</v>
      </c>
      <c r="B158" s="17" t="s">
        <v>223</v>
      </c>
      <c r="C158" s="55" t="s">
        <v>224</v>
      </c>
      <c r="D158" s="47">
        <v>1349</v>
      </c>
      <c r="E158" s="52">
        <v>172</v>
      </c>
      <c r="F158" s="53">
        <v>43173</v>
      </c>
      <c r="G158" s="20">
        <v>43200</v>
      </c>
      <c r="H158" s="6"/>
    </row>
    <row r="159" spans="1:8" s="34" customFormat="1" ht="15.75" x14ac:dyDescent="0.25">
      <c r="A159" s="16">
        <v>61</v>
      </c>
      <c r="B159" s="17" t="s">
        <v>228</v>
      </c>
      <c r="C159" s="55" t="s">
        <v>229</v>
      </c>
      <c r="D159" s="47">
        <v>144</v>
      </c>
      <c r="E159" s="52">
        <v>19.8</v>
      </c>
      <c r="F159" s="53">
        <v>43174</v>
      </c>
      <c r="G159" s="20">
        <v>43200</v>
      </c>
      <c r="H159" s="6"/>
    </row>
    <row r="160" spans="1:8" s="34" customFormat="1" ht="15.75" x14ac:dyDescent="0.25">
      <c r="A160" s="16">
        <v>62</v>
      </c>
      <c r="B160" s="17" t="s">
        <v>216</v>
      </c>
      <c r="C160" s="55" t="s">
        <v>217</v>
      </c>
      <c r="D160" s="47">
        <v>521</v>
      </c>
      <c r="E160" s="52">
        <v>4361.9399999999996</v>
      </c>
      <c r="F160" s="53">
        <v>43174</v>
      </c>
      <c r="G160" s="20">
        <v>43200</v>
      </c>
      <c r="H160" s="6"/>
    </row>
    <row r="161" spans="1:8" s="34" customFormat="1" ht="15.75" x14ac:dyDescent="0.25">
      <c r="A161" s="16">
        <v>63</v>
      </c>
      <c r="B161" s="17" t="s">
        <v>230</v>
      </c>
      <c r="C161" s="55" t="s">
        <v>231</v>
      </c>
      <c r="D161" s="47">
        <v>17486856</v>
      </c>
      <c r="E161" s="52">
        <v>105</v>
      </c>
      <c r="F161" s="53">
        <v>43178</v>
      </c>
      <c r="G161" s="20">
        <v>43200</v>
      </c>
      <c r="H161" s="6"/>
    </row>
    <row r="162" spans="1:8" s="34" customFormat="1" ht="15.75" x14ac:dyDescent="0.25">
      <c r="A162" s="16">
        <v>64</v>
      </c>
      <c r="B162" s="17" t="s">
        <v>232</v>
      </c>
      <c r="C162" s="55" t="s">
        <v>233</v>
      </c>
      <c r="D162" s="47">
        <v>1848</v>
      </c>
      <c r="E162" s="52">
        <v>25.8</v>
      </c>
      <c r="F162" s="53">
        <v>43179</v>
      </c>
      <c r="G162" s="20">
        <v>43200</v>
      </c>
      <c r="H162" s="6"/>
    </row>
    <row r="163" spans="1:8" s="34" customFormat="1" ht="15.75" x14ac:dyDescent="0.25">
      <c r="A163" s="16">
        <v>65</v>
      </c>
      <c r="B163" s="17" t="s">
        <v>234</v>
      </c>
      <c r="C163" s="55" t="s">
        <v>235</v>
      </c>
      <c r="D163" s="47">
        <v>62</v>
      </c>
      <c r="E163" s="52">
        <v>466.4</v>
      </c>
      <c r="F163" s="53">
        <v>43179</v>
      </c>
      <c r="G163" s="20">
        <v>43200</v>
      </c>
      <c r="H163" s="6"/>
    </row>
    <row r="164" spans="1:8" s="34" customFormat="1" ht="15.75" x14ac:dyDescent="0.25">
      <c r="A164" s="16">
        <v>66</v>
      </c>
      <c r="B164" s="17" t="s">
        <v>237</v>
      </c>
      <c r="C164" s="55" t="s">
        <v>238</v>
      </c>
      <c r="D164" s="47">
        <v>3763</v>
      </c>
      <c r="E164" s="52">
        <v>1630.34</v>
      </c>
      <c r="F164" s="53">
        <v>43182</v>
      </c>
      <c r="G164" s="20">
        <v>43200</v>
      </c>
      <c r="H164" s="6"/>
    </row>
    <row r="165" spans="1:8" s="34" customFormat="1" ht="15.75" x14ac:dyDescent="0.25">
      <c r="A165" s="16">
        <v>67</v>
      </c>
      <c r="B165" s="17" t="s">
        <v>239</v>
      </c>
      <c r="C165" s="55" t="s">
        <v>240</v>
      </c>
      <c r="D165" s="47">
        <v>6974</v>
      </c>
      <c r="E165" s="52">
        <v>3231.28</v>
      </c>
      <c r="F165" s="53">
        <v>43182</v>
      </c>
      <c r="G165" s="20">
        <v>43200</v>
      </c>
      <c r="H165" s="6"/>
    </row>
    <row r="166" spans="1:8" s="34" customFormat="1" ht="15.75" x14ac:dyDescent="0.25">
      <c r="A166" s="16">
        <v>68</v>
      </c>
      <c r="B166" s="17" t="s">
        <v>94</v>
      </c>
      <c r="C166" s="55" t="s">
        <v>95</v>
      </c>
      <c r="D166" s="47">
        <v>12475</v>
      </c>
      <c r="E166" s="52">
        <v>1841.24</v>
      </c>
      <c r="F166" s="53">
        <v>43182</v>
      </c>
      <c r="G166" s="20">
        <v>43227</v>
      </c>
      <c r="H166" s="6"/>
    </row>
    <row r="167" spans="1:8" s="34" customFormat="1" ht="15.75" x14ac:dyDescent="0.25">
      <c r="A167" s="16">
        <v>69</v>
      </c>
      <c r="B167" s="17" t="s">
        <v>219</v>
      </c>
      <c r="C167" s="55" t="s">
        <v>220</v>
      </c>
      <c r="D167" s="47">
        <v>2856</v>
      </c>
      <c r="E167" s="52">
        <v>21.4</v>
      </c>
      <c r="F167" s="53">
        <v>43186</v>
      </c>
      <c r="G167" s="20">
        <v>43200</v>
      </c>
      <c r="H167" s="6"/>
    </row>
    <row r="168" spans="1:8" s="34" customFormat="1" ht="15.75" x14ac:dyDescent="0.25">
      <c r="A168" s="16">
        <v>70</v>
      </c>
      <c r="B168" s="17" t="s">
        <v>162</v>
      </c>
      <c r="C168" s="55" t="s">
        <v>163</v>
      </c>
      <c r="D168" s="47">
        <v>451</v>
      </c>
      <c r="E168" s="52">
        <v>332.22</v>
      </c>
      <c r="F168" s="53">
        <v>43186</v>
      </c>
      <c r="G168" s="20">
        <v>43227</v>
      </c>
      <c r="H168" s="6"/>
    </row>
    <row r="169" spans="1:8" s="34" customFormat="1" ht="15.75" x14ac:dyDescent="0.25">
      <c r="A169" s="16">
        <v>71</v>
      </c>
      <c r="B169" s="17" t="s">
        <v>241</v>
      </c>
      <c r="C169" s="55" t="s">
        <v>242</v>
      </c>
      <c r="D169" s="47">
        <v>1246</v>
      </c>
      <c r="E169" s="52">
        <v>1063.08</v>
      </c>
      <c r="F169" s="53">
        <v>43186</v>
      </c>
      <c r="G169" s="20">
        <v>43227</v>
      </c>
      <c r="H169" s="6"/>
    </row>
    <row r="170" spans="1:8" s="34" customFormat="1" ht="15.75" x14ac:dyDescent="0.25">
      <c r="A170" s="16">
        <v>72</v>
      </c>
      <c r="B170" s="17" t="s">
        <v>243</v>
      </c>
      <c r="C170" s="55" t="s">
        <v>244</v>
      </c>
      <c r="D170" s="47">
        <v>187</v>
      </c>
      <c r="E170" s="52">
        <v>29.99</v>
      </c>
      <c r="F170" s="53">
        <v>43192</v>
      </c>
      <c r="G170" s="20">
        <v>43227</v>
      </c>
      <c r="H170" s="6"/>
    </row>
    <row r="171" spans="1:8" s="34" customFormat="1" ht="15.75" x14ac:dyDescent="0.25">
      <c r="A171" s="16">
        <v>73</v>
      </c>
      <c r="B171" s="17" t="s">
        <v>223</v>
      </c>
      <c r="C171" s="55" t="s">
        <v>224</v>
      </c>
      <c r="D171" s="47">
        <v>1370</v>
      </c>
      <c r="E171" s="52">
        <v>111.1</v>
      </c>
      <c r="F171" s="53">
        <v>43192</v>
      </c>
      <c r="G171" s="20">
        <v>43227</v>
      </c>
      <c r="H171" s="6" t="s">
        <v>197</v>
      </c>
    </row>
    <row r="172" spans="1:8" s="34" customFormat="1" ht="15.75" x14ac:dyDescent="0.25">
      <c r="A172" s="16">
        <v>74</v>
      </c>
      <c r="B172" s="17" t="s">
        <v>168</v>
      </c>
      <c r="C172" s="55" t="s">
        <v>169</v>
      </c>
      <c r="D172" s="47">
        <v>166</v>
      </c>
      <c r="E172" s="52">
        <v>87.48</v>
      </c>
      <c r="F172" s="53">
        <v>43193</v>
      </c>
      <c r="G172" s="20">
        <v>43227</v>
      </c>
      <c r="H172" s="6"/>
    </row>
    <row r="173" spans="1:8" s="34" customFormat="1" ht="15.75" x14ac:dyDescent="0.25">
      <c r="A173" s="59">
        <v>75</v>
      </c>
      <c r="B173" s="60" t="s">
        <v>234</v>
      </c>
      <c r="C173" s="66" t="s">
        <v>235</v>
      </c>
      <c r="D173" s="67">
        <v>76</v>
      </c>
      <c r="E173" s="63">
        <v>4502.3</v>
      </c>
      <c r="F173" s="64">
        <v>43194</v>
      </c>
      <c r="G173" s="64"/>
      <c r="H173" s="65" t="s">
        <v>197</v>
      </c>
    </row>
    <row r="174" spans="1:8" s="34" customFormat="1" ht="15.75" x14ac:dyDescent="0.25">
      <c r="A174" s="16">
        <v>76</v>
      </c>
      <c r="B174" s="17" t="s">
        <v>246</v>
      </c>
      <c r="C174" s="55" t="s">
        <v>247</v>
      </c>
      <c r="D174" s="47">
        <v>791</v>
      </c>
      <c r="E174" s="52">
        <v>6295</v>
      </c>
      <c r="F174" s="53">
        <v>43194</v>
      </c>
      <c r="G174" s="20">
        <v>43224</v>
      </c>
      <c r="H174" s="6" t="s">
        <v>84</v>
      </c>
    </row>
    <row r="175" spans="1:8" s="34" customFormat="1" ht="15.75" x14ac:dyDescent="0.25">
      <c r="A175" s="16">
        <v>77</v>
      </c>
      <c r="B175" s="17" t="s">
        <v>20</v>
      </c>
      <c r="C175" s="18" t="s">
        <v>25</v>
      </c>
      <c r="D175" s="35" t="s">
        <v>248</v>
      </c>
      <c r="E175" s="52">
        <v>1927.8</v>
      </c>
      <c r="F175" s="53">
        <v>43194</v>
      </c>
      <c r="G175" s="20">
        <v>43203</v>
      </c>
      <c r="H175" s="6" t="s">
        <v>249</v>
      </c>
    </row>
    <row r="176" spans="1:8" s="34" customFormat="1" ht="15.75" x14ac:dyDescent="0.25">
      <c r="A176" s="16">
        <v>78</v>
      </c>
      <c r="B176" s="57" t="s">
        <v>201</v>
      </c>
      <c r="C176" s="18" t="s">
        <v>202</v>
      </c>
      <c r="D176" s="47">
        <v>1071</v>
      </c>
      <c r="E176" s="52">
        <v>106.6</v>
      </c>
      <c r="F176" s="53">
        <v>43199</v>
      </c>
      <c r="G176" s="20">
        <v>43227</v>
      </c>
      <c r="H176" s="6"/>
    </row>
    <row r="177" spans="1:8" s="34" customFormat="1" ht="15.75" x14ac:dyDescent="0.25">
      <c r="A177" s="16">
        <v>79</v>
      </c>
      <c r="B177" s="57" t="s">
        <v>178</v>
      </c>
      <c r="C177" s="18" t="s">
        <v>179</v>
      </c>
      <c r="D177" s="47">
        <v>486</v>
      </c>
      <c r="E177" s="52">
        <v>153.30000000000001</v>
      </c>
      <c r="F177" s="53">
        <v>43206</v>
      </c>
      <c r="G177" s="20">
        <v>43227</v>
      </c>
      <c r="H177" s="6"/>
    </row>
    <row r="178" spans="1:8" s="34" customFormat="1" ht="15.75" x14ac:dyDescent="0.25">
      <c r="A178" s="16">
        <v>80</v>
      </c>
      <c r="B178" s="57" t="s">
        <v>262</v>
      </c>
      <c r="C178" s="18" t="s">
        <v>263</v>
      </c>
      <c r="D178" s="47">
        <v>469</v>
      </c>
      <c r="E178" s="52">
        <v>2695.87</v>
      </c>
      <c r="F178" s="53">
        <v>43208</v>
      </c>
      <c r="G178" s="20">
        <v>43224</v>
      </c>
      <c r="H178" s="6" t="s">
        <v>84</v>
      </c>
    </row>
    <row r="179" spans="1:8" s="34" customFormat="1" ht="15.75" x14ac:dyDescent="0.25">
      <c r="A179" s="16">
        <v>81</v>
      </c>
      <c r="B179" s="57" t="s">
        <v>264</v>
      </c>
      <c r="C179" s="18" t="s">
        <v>265</v>
      </c>
      <c r="D179" s="47">
        <v>7547</v>
      </c>
      <c r="E179" s="52">
        <v>451.03</v>
      </c>
      <c r="F179" s="53">
        <v>43208</v>
      </c>
      <c r="G179" s="20">
        <v>43227</v>
      </c>
      <c r="H179" s="6"/>
    </row>
    <row r="180" spans="1:8" s="34" customFormat="1" ht="15.75" x14ac:dyDescent="0.25">
      <c r="A180" s="16">
        <v>82</v>
      </c>
      <c r="B180" s="57" t="s">
        <v>61</v>
      </c>
      <c r="C180" s="18" t="s">
        <v>62</v>
      </c>
      <c r="D180" s="47">
        <v>19766</v>
      </c>
      <c r="E180" s="52">
        <v>132</v>
      </c>
      <c r="F180" s="70">
        <v>43213</v>
      </c>
      <c r="G180" s="53">
        <v>43224</v>
      </c>
      <c r="H180" s="6"/>
    </row>
    <row r="181" spans="1:8" s="34" customFormat="1" ht="15.75" x14ac:dyDescent="0.25">
      <c r="A181" s="16">
        <v>83</v>
      </c>
      <c r="B181" s="17" t="s">
        <v>20</v>
      </c>
      <c r="C181" s="18" t="s">
        <v>25</v>
      </c>
      <c r="D181" s="35" t="s">
        <v>267</v>
      </c>
      <c r="E181" s="52">
        <v>1609.12</v>
      </c>
      <c r="F181" s="53">
        <v>43223</v>
      </c>
      <c r="G181" s="20">
        <v>43234</v>
      </c>
      <c r="H181" s="6" t="s">
        <v>268</v>
      </c>
    </row>
    <row r="182" spans="1:8" s="34" customFormat="1" ht="15.75" x14ac:dyDescent="0.25">
      <c r="A182" s="59">
        <v>84</v>
      </c>
      <c r="B182" s="68" t="s">
        <v>269</v>
      </c>
      <c r="C182" s="66" t="s">
        <v>270</v>
      </c>
      <c r="D182" s="67">
        <v>20987</v>
      </c>
      <c r="E182" s="63">
        <v>5750</v>
      </c>
      <c r="F182" s="64">
        <v>43223</v>
      </c>
      <c r="G182" s="64"/>
      <c r="H182" s="65" t="s">
        <v>197</v>
      </c>
    </row>
    <row r="183" spans="1:8" s="34" customFormat="1" ht="15.75" x14ac:dyDescent="0.25">
      <c r="A183" s="59">
        <v>85</v>
      </c>
      <c r="B183" s="68" t="s">
        <v>274</v>
      </c>
      <c r="C183" s="66" t="s">
        <v>275</v>
      </c>
      <c r="D183" s="67">
        <v>288</v>
      </c>
      <c r="E183" s="63">
        <v>180</v>
      </c>
      <c r="F183" s="64">
        <v>43227</v>
      </c>
      <c r="G183" s="64"/>
      <c r="H183" s="65" t="s">
        <v>197</v>
      </c>
    </row>
    <row r="184" spans="1:8" s="34" customFormat="1" ht="15.75" x14ac:dyDescent="0.25">
      <c r="A184" s="59">
        <v>86</v>
      </c>
      <c r="B184" s="68" t="s">
        <v>277</v>
      </c>
      <c r="C184" s="66" t="s">
        <v>276</v>
      </c>
      <c r="D184" s="67">
        <v>4749</v>
      </c>
      <c r="E184" s="63">
        <v>112.5</v>
      </c>
      <c r="F184" s="64">
        <v>43227</v>
      </c>
      <c r="G184" s="64"/>
      <c r="H184" s="65" t="s">
        <v>197</v>
      </c>
    </row>
    <row r="185" spans="1:8" s="34" customFormat="1" ht="15.75" x14ac:dyDescent="0.25">
      <c r="A185" s="59">
        <v>87</v>
      </c>
      <c r="B185" s="68" t="s">
        <v>277</v>
      </c>
      <c r="C185" s="66" t="s">
        <v>276</v>
      </c>
      <c r="D185" s="67">
        <v>4750</v>
      </c>
      <c r="E185" s="63">
        <v>1100</v>
      </c>
      <c r="F185" s="64">
        <v>43227</v>
      </c>
      <c r="G185" s="64"/>
      <c r="H185" s="65" t="s">
        <v>255</v>
      </c>
    </row>
    <row r="186" spans="1:8" s="34" customFormat="1" ht="15.75" x14ac:dyDescent="0.25">
      <c r="A186" s="59">
        <v>88</v>
      </c>
      <c r="B186" s="68" t="s">
        <v>278</v>
      </c>
      <c r="C186" s="66" t="s">
        <v>279</v>
      </c>
      <c r="D186" s="67">
        <v>870</v>
      </c>
      <c r="E186" s="63">
        <v>185.5</v>
      </c>
      <c r="F186" s="64">
        <v>43227</v>
      </c>
      <c r="G186" s="64"/>
      <c r="H186" s="65" t="s">
        <v>197</v>
      </c>
    </row>
    <row r="187" spans="1:8" s="34" customFormat="1" ht="15.75" x14ac:dyDescent="0.25">
      <c r="A187" s="59">
        <v>89</v>
      </c>
      <c r="B187" s="68" t="s">
        <v>39</v>
      </c>
      <c r="C187" s="66" t="s">
        <v>40</v>
      </c>
      <c r="D187" s="67">
        <v>8459</v>
      </c>
      <c r="E187" s="63">
        <v>1323.6</v>
      </c>
      <c r="F187" s="64">
        <v>43227</v>
      </c>
      <c r="G187" s="64"/>
      <c r="H187" s="65" t="s">
        <v>280</v>
      </c>
    </row>
    <row r="188" spans="1:8" s="34" customFormat="1" ht="15.75" x14ac:dyDescent="0.25">
      <c r="A188" s="59">
        <v>90</v>
      </c>
      <c r="B188" s="68" t="s">
        <v>281</v>
      </c>
      <c r="C188" s="66" t="s">
        <v>282</v>
      </c>
      <c r="D188" s="67">
        <v>20183</v>
      </c>
      <c r="E188" s="63">
        <v>1772.1</v>
      </c>
      <c r="F188" s="64">
        <v>43227</v>
      </c>
      <c r="G188" s="64"/>
      <c r="H188" s="65" t="s">
        <v>280</v>
      </c>
    </row>
    <row r="189" spans="1:8" s="34" customFormat="1" ht="15.75" x14ac:dyDescent="0.25">
      <c r="A189" s="59">
        <v>91</v>
      </c>
      <c r="B189" s="68" t="s">
        <v>283</v>
      </c>
      <c r="C189" s="66" t="s">
        <v>284</v>
      </c>
      <c r="D189" s="67">
        <v>12742</v>
      </c>
      <c r="E189" s="63">
        <v>5000</v>
      </c>
      <c r="F189" s="64">
        <v>43228</v>
      </c>
      <c r="G189" s="64"/>
      <c r="H189" s="65" t="s">
        <v>197</v>
      </c>
    </row>
    <row r="190" spans="1:8" s="34" customFormat="1" ht="15.75" x14ac:dyDescent="0.25">
      <c r="A190" s="59">
        <v>92</v>
      </c>
      <c r="B190" s="68" t="s">
        <v>228</v>
      </c>
      <c r="C190" s="66" t="s">
        <v>229</v>
      </c>
      <c r="D190" s="67">
        <v>155</v>
      </c>
      <c r="E190" s="63">
        <v>951</v>
      </c>
      <c r="F190" s="64">
        <v>43230</v>
      </c>
      <c r="G190" s="64"/>
      <c r="H190" s="65" t="s">
        <v>197</v>
      </c>
    </row>
    <row r="191" spans="1:8" s="34" customFormat="1" ht="15.75" x14ac:dyDescent="0.25">
      <c r="A191" s="59">
        <v>93</v>
      </c>
      <c r="B191" s="68" t="s">
        <v>285</v>
      </c>
      <c r="C191" s="66" t="s">
        <v>286</v>
      </c>
      <c r="D191" s="67">
        <v>1931</v>
      </c>
      <c r="E191" s="63">
        <v>703.96</v>
      </c>
      <c r="F191" s="64">
        <v>43230</v>
      </c>
      <c r="G191" s="64"/>
      <c r="H191" s="65" t="s">
        <v>197</v>
      </c>
    </row>
    <row r="192" spans="1:8" s="34" customFormat="1" ht="15.75" x14ac:dyDescent="0.25">
      <c r="A192" s="59">
        <v>94</v>
      </c>
      <c r="B192" s="68" t="s">
        <v>290</v>
      </c>
      <c r="C192" s="66" t="s">
        <v>288</v>
      </c>
      <c r="D192" s="67">
        <v>2542</v>
      </c>
      <c r="E192" s="63">
        <v>2920</v>
      </c>
      <c r="F192" s="64">
        <v>43231</v>
      </c>
      <c r="G192" s="64"/>
      <c r="H192" s="65" t="s">
        <v>255</v>
      </c>
    </row>
    <row r="193" spans="1:8" s="34" customFormat="1" ht="15.75" x14ac:dyDescent="0.25">
      <c r="A193" s="59">
        <v>95</v>
      </c>
      <c r="B193" s="68" t="s">
        <v>299</v>
      </c>
      <c r="C193" s="66" t="s">
        <v>300</v>
      </c>
      <c r="D193" s="67">
        <v>6465</v>
      </c>
      <c r="E193" s="63">
        <v>471.95</v>
      </c>
      <c r="F193" s="64">
        <v>43238</v>
      </c>
      <c r="G193" s="64"/>
      <c r="H193" s="65" t="s">
        <v>280</v>
      </c>
    </row>
    <row r="194" spans="1:8" s="34" customFormat="1" ht="15.75" x14ac:dyDescent="0.25">
      <c r="A194" s="59">
        <v>96</v>
      </c>
      <c r="B194" s="68" t="s">
        <v>301</v>
      </c>
      <c r="C194" s="66" t="s">
        <v>302</v>
      </c>
      <c r="D194" s="67">
        <v>3186</v>
      </c>
      <c r="E194" s="63">
        <v>6008.33</v>
      </c>
      <c r="F194" s="64">
        <v>43238</v>
      </c>
      <c r="G194" s="64"/>
      <c r="H194" s="65" t="s">
        <v>197</v>
      </c>
    </row>
    <row r="195" spans="1:8" s="34" customFormat="1" ht="15.75" x14ac:dyDescent="0.25">
      <c r="A195" s="59">
        <v>97</v>
      </c>
      <c r="B195" s="68" t="s">
        <v>303</v>
      </c>
      <c r="C195" s="66" t="s">
        <v>304</v>
      </c>
      <c r="D195" s="67">
        <v>427</v>
      </c>
      <c r="E195" s="63">
        <v>150</v>
      </c>
      <c r="F195" s="64">
        <v>43238</v>
      </c>
      <c r="G195" s="64"/>
      <c r="H195" s="65" t="s">
        <v>197</v>
      </c>
    </row>
    <row r="196" spans="1:8" s="34" customFormat="1" ht="15.75" x14ac:dyDescent="0.25">
      <c r="A196" s="303" t="s">
        <v>16</v>
      </c>
      <c r="B196" s="304"/>
      <c r="C196" s="8"/>
      <c r="D196" s="9"/>
      <c r="E196" s="24">
        <f>SUM(E99:E195)</f>
        <v>150181.67000000004</v>
      </c>
      <c r="F196" s="10"/>
      <c r="G196" s="6"/>
      <c r="H196" s="6"/>
    </row>
    <row r="197" spans="1:8" x14ac:dyDescent="0.25">
      <c r="A197" s="42"/>
      <c r="B197" s="43"/>
      <c r="C197" s="44"/>
      <c r="D197" s="45"/>
      <c r="E197" s="32"/>
      <c r="F197" s="43"/>
      <c r="G197" s="43"/>
      <c r="H197" s="46"/>
    </row>
    <row r="198" spans="1:8" s="34" customFormat="1" ht="15.75" x14ac:dyDescent="0.25">
      <c r="A198" s="303" t="s">
        <v>271</v>
      </c>
      <c r="B198" s="304"/>
      <c r="C198" s="8"/>
      <c r="D198" s="9"/>
      <c r="E198" s="24">
        <f>SUM(E196,E95,E88,E45,E16)</f>
        <v>846746.97</v>
      </c>
      <c r="F198" s="10"/>
      <c r="G198" s="6"/>
      <c r="H198" s="6"/>
    </row>
    <row r="203" spans="1:8" x14ac:dyDescent="0.25">
      <c r="E203" s="25" t="s">
        <v>83</v>
      </c>
    </row>
  </sheetData>
  <mergeCells count="13">
    <mergeCell ref="A45:B45"/>
    <mergeCell ref="A1:H2"/>
    <mergeCell ref="A3:H3"/>
    <mergeCell ref="I3:K3"/>
    <mergeCell ref="A16:B16"/>
    <mergeCell ref="A18:H18"/>
    <mergeCell ref="A198:B198"/>
    <mergeCell ref="A47:H47"/>
    <mergeCell ref="A88:B88"/>
    <mergeCell ref="A90:H90"/>
    <mergeCell ref="A95:B95"/>
    <mergeCell ref="A97:H97"/>
    <mergeCell ref="A196:B19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29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3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38.8554687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295" t="s">
        <v>8</v>
      </c>
      <c r="B1" s="283"/>
      <c r="C1" s="283"/>
      <c r="D1" s="283"/>
      <c r="E1" s="283"/>
      <c r="F1" s="283"/>
      <c r="G1" s="283"/>
      <c r="H1" s="296"/>
    </row>
    <row r="2" spans="1:12" ht="15.75" thickBot="1" x14ac:dyDescent="0.3">
      <c r="A2" s="297"/>
      <c r="B2" s="284"/>
      <c r="C2" s="284"/>
      <c r="D2" s="284"/>
      <c r="E2" s="284"/>
      <c r="F2" s="284"/>
      <c r="G2" s="284"/>
      <c r="H2" s="298"/>
      <c r="I2" s="36"/>
    </row>
    <row r="3" spans="1:12" ht="19.5" thickBot="1" x14ac:dyDescent="0.3">
      <c r="A3" s="299" t="s">
        <v>9</v>
      </c>
      <c r="B3" s="300"/>
      <c r="C3" s="300"/>
      <c r="D3" s="300"/>
      <c r="E3" s="300"/>
      <c r="F3" s="300"/>
      <c r="G3" s="300"/>
      <c r="H3" s="301"/>
      <c r="I3" s="305" t="s">
        <v>22</v>
      </c>
      <c r="J3" s="306"/>
      <c r="K3" s="306"/>
      <c r="L3" s="37"/>
    </row>
    <row r="4" spans="1:12" ht="42.7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</v>
      </c>
      <c r="G4" s="28" t="s">
        <v>6</v>
      </c>
      <c r="H4" s="33" t="s">
        <v>7</v>
      </c>
    </row>
    <row r="5" spans="1:12" s="34" customFormat="1" ht="15.75" x14ac:dyDescent="0.25">
      <c r="A5" s="16">
        <v>1</v>
      </c>
      <c r="B5" s="17" t="s">
        <v>205</v>
      </c>
      <c r="C5" s="55" t="s">
        <v>206</v>
      </c>
      <c r="D5" s="47">
        <v>843447</v>
      </c>
      <c r="E5" s="52">
        <v>18298</v>
      </c>
      <c r="F5" s="53">
        <v>43160</v>
      </c>
      <c r="G5" s="20">
        <v>43179</v>
      </c>
      <c r="H5" s="6" t="s">
        <v>84</v>
      </c>
    </row>
    <row r="6" spans="1:12" s="34" customFormat="1" ht="15.75" x14ac:dyDescent="0.25">
      <c r="A6" s="6">
        <v>2</v>
      </c>
      <c r="B6" s="17" t="s">
        <v>155</v>
      </c>
      <c r="C6" s="18" t="s">
        <v>222</v>
      </c>
      <c r="D6" s="47">
        <v>148</v>
      </c>
      <c r="E6" s="26">
        <v>44745</v>
      </c>
      <c r="F6" s="20">
        <v>43172</v>
      </c>
      <c r="G6" s="20">
        <v>43179</v>
      </c>
      <c r="H6" s="6" t="s">
        <v>236</v>
      </c>
    </row>
    <row r="7" spans="1:12" s="34" customFormat="1" ht="15.75" x14ac:dyDescent="0.25">
      <c r="A7" s="6">
        <v>3</v>
      </c>
      <c r="B7" s="17" t="s">
        <v>155</v>
      </c>
      <c r="C7" s="18" t="s">
        <v>222</v>
      </c>
      <c r="D7" s="47">
        <v>148</v>
      </c>
      <c r="E7" s="26">
        <f>E6-8430.59</f>
        <v>36314.410000000003</v>
      </c>
      <c r="F7" s="20">
        <v>43172</v>
      </c>
      <c r="G7" s="20">
        <v>43199</v>
      </c>
      <c r="H7" s="6" t="s">
        <v>84</v>
      </c>
    </row>
    <row r="8" spans="1:12" s="34" customFormat="1" ht="15.75" x14ac:dyDescent="0.25">
      <c r="A8" s="6">
        <v>4</v>
      </c>
      <c r="B8" s="17" t="s">
        <v>31</v>
      </c>
      <c r="C8" s="55" t="s">
        <v>32</v>
      </c>
      <c r="D8" s="47">
        <v>1954</v>
      </c>
      <c r="E8" s="52">
        <v>10613.49</v>
      </c>
      <c r="F8" s="20">
        <v>43192</v>
      </c>
      <c r="G8" s="20"/>
      <c r="H8" s="6" t="s">
        <v>255</v>
      </c>
    </row>
    <row r="9" spans="1:12" s="34" customFormat="1" ht="15.75" x14ac:dyDescent="0.25">
      <c r="A9" s="16">
        <v>5</v>
      </c>
      <c r="B9" s="17" t="s">
        <v>251</v>
      </c>
      <c r="C9" s="18" t="s">
        <v>254</v>
      </c>
      <c r="D9" s="47">
        <v>208</v>
      </c>
      <c r="E9" s="26">
        <v>9096.9699999999993</v>
      </c>
      <c r="F9" s="20">
        <v>43195</v>
      </c>
      <c r="G9" s="20"/>
      <c r="H9" s="6" t="s">
        <v>255</v>
      </c>
    </row>
    <row r="10" spans="1:12" s="34" customFormat="1" ht="15.75" x14ac:dyDescent="0.25">
      <c r="A10" s="6">
        <v>6</v>
      </c>
      <c r="B10" s="17" t="s">
        <v>256</v>
      </c>
      <c r="C10" s="18" t="s">
        <v>257</v>
      </c>
      <c r="D10" s="47">
        <v>620</v>
      </c>
      <c r="E10" s="26">
        <v>127414.33</v>
      </c>
      <c r="F10" s="20">
        <v>43199</v>
      </c>
      <c r="G10" s="20"/>
      <c r="H10" s="6" t="s">
        <v>255</v>
      </c>
    </row>
    <row r="11" spans="1:12" s="34" customFormat="1" ht="15.75" x14ac:dyDescent="0.25">
      <c r="A11" s="302" t="s">
        <v>16</v>
      </c>
      <c r="B11" s="302"/>
      <c r="C11" s="8"/>
      <c r="D11" s="9"/>
      <c r="E11" s="24">
        <f>SUM(E5:E10)-E7</f>
        <v>210167.79</v>
      </c>
      <c r="F11" s="10"/>
      <c r="G11" s="6"/>
      <c r="H11" s="6"/>
    </row>
    <row r="12" spans="1:12" ht="15.75" thickBot="1" x14ac:dyDescent="0.3"/>
    <row r="13" spans="1:12" ht="19.5" thickBot="1" x14ac:dyDescent="0.3">
      <c r="A13" s="299" t="s">
        <v>10</v>
      </c>
      <c r="B13" s="300"/>
      <c r="C13" s="300"/>
      <c r="D13" s="300"/>
      <c r="E13" s="300"/>
      <c r="F13" s="300"/>
      <c r="G13" s="300"/>
      <c r="H13" s="301"/>
      <c r="I13" s="37"/>
      <c r="J13" s="37"/>
      <c r="K13" s="37"/>
      <c r="L13" s="37"/>
    </row>
    <row r="14" spans="1:12" ht="42.75" x14ac:dyDescent="0.25">
      <c r="A14" s="28" t="s">
        <v>2</v>
      </c>
      <c r="B14" s="28" t="s">
        <v>3</v>
      </c>
      <c r="C14" s="29" t="s">
        <v>4</v>
      </c>
      <c r="D14" s="30" t="s">
        <v>0</v>
      </c>
      <c r="E14" s="31" t="s">
        <v>14</v>
      </c>
      <c r="F14" s="28" t="s">
        <v>5</v>
      </c>
      <c r="G14" s="28" t="s">
        <v>6</v>
      </c>
      <c r="H14" s="33" t="s">
        <v>7</v>
      </c>
    </row>
    <row r="15" spans="1:12" s="34" customFormat="1" ht="15.75" x14ac:dyDescent="0.25">
      <c r="A15" s="17">
        <v>1</v>
      </c>
      <c r="B15" s="17" t="s">
        <v>117</v>
      </c>
      <c r="C15" s="22" t="s">
        <v>118</v>
      </c>
      <c r="D15" s="19">
        <v>6194</v>
      </c>
      <c r="E15" s="26">
        <v>23580.37</v>
      </c>
      <c r="F15" s="20">
        <v>43124</v>
      </c>
      <c r="G15" s="20">
        <v>43164</v>
      </c>
      <c r="H15" s="6" t="s">
        <v>80</v>
      </c>
    </row>
    <row r="16" spans="1:12" s="34" customFormat="1" ht="15.75" x14ac:dyDescent="0.25">
      <c r="A16" s="17">
        <v>2</v>
      </c>
      <c r="B16" s="17" t="s">
        <v>117</v>
      </c>
      <c r="C16" s="22" t="s">
        <v>118</v>
      </c>
      <c r="D16" s="19">
        <v>6195</v>
      </c>
      <c r="E16" s="26">
        <v>18662.54</v>
      </c>
      <c r="F16" s="20">
        <v>43124</v>
      </c>
      <c r="G16" s="20">
        <v>43164</v>
      </c>
      <c r="H16" s="6" t="s">
        <v>80</v>
      </c>
    </row>
    <row r="17" spans="1:8" s="34" customFormat="1" ht="15.75" x14ac:dyDescent="0.25">
      <c r="A17" s="17">
        <v>3</v>
      </c>
      <c r="B17" s="17" t="s">
        <v>119</v>
      </c>
      <c r="C17" s="22" t="s">
        <v>120</v>
      </c>
      <c r="D17" s="19">
        <v>2018000015</v>
      </c>
      <c r="E17" s="26">
        <v>28333.25</v>
      </c>
      <c r="F17" s="20">
        <v>43124</v>
      </c>
      <c r="G17" s="20">
        <v>43164</v>
      </c>
      <c r="H17" s="6" t="s">
        <v>80</v>
      </c>
    </row>
    <row r="18" spans="1:8" s="34" customFormat="1" ht="15.75" x14ac:dyDescent="0.25">
      <c r="A18" s="17">
        <v>4</v>
      </c>
      <c r="B18" s="17" t="s">
        <v>125</v>
      </c>
      <c r="C18" s="22" t="s">
        <v>126</v>
      </c>
      <c r="D18" s="19">
        <v>2373</v>
      </c>
      <c r="E18" s="52">
        <v>23375.02</v>
      </c>
      <c r="F18" s="53">
        <v>43125</v>
      </c>
      <c r="G18" s="53">
        <v>43164</v>
      </c>
      <c r="H18" s="6" t="s">
        <v>80</v>
      </c>
    </row>
    <row r="19" spans="1:8" s="34" customFormat="1" ht="15.75" x14ac:dyDescent="0.25">
      <c r="A19" s="17">
        <v>5</v>
      </c>
      <c r="B19" s="17" t="s">
        <v>127</v>
      </c>
      <c r="C19" s="22" t="s">
        <v>128</v>
      </c>
      <c r="D19" s="50">
        <v>29943</v>
      </c>
      <c r="E19" s="52">
        <v>1157.18</v>
      </c>
      <c r="F19" s="53">
        <v>43129</v>
      </c>
      <c r="G19" s="53">
        <v>43140</v>
      </c>
      <c r="H19" s="54"/>
    </row>
    <row r="20" spans="1:8" s="34" customFormat="1" ht="15.75" x14ac:dyDescent="0.25">
      <c r="A20" s="17">
        <v>6</v>
      </c>
      <c r="B20" s="17" t="s">
        <v>125</v>
      </c>
      <c r="C20" s="22" t="s">
        <v>126</v>
      </c>
      <c r="D20" s="50">
        <v>2441</v>
      </c>
      <c r="E20" s="52">
        <v>23375.02</v>
      </c>
      <c r="F20" s="53">
        <v>43154</v>
      </c>
      <c r="G20" s="53">
        <v>43164</v>
      </c>
      <c r="H20" s="6"/>
    </row>
    <row r="21" spans="1:8" s="34" customFormat="1" ht="15.75" x14ac:dyDescent="0.25">
      <c r="A21" s="17">
        <v>7</v>
      </c>
      <c r="B21" s="17" t="s">
        <v>119</v>
      </c>
      <c r="C21" s="22" t="s">
        <v>120</v>
      </c>
      <c r="D21" s="50">
        <v>2018000040</v>
      </c>
      <c r="E21" s="52">
        <v>28333.25</v>
      </c>
      <c r="F21" s="53">
        <v>43154</v>
      </c>
      <c r="G21" s="53">
        <v>43164</v>
      </c>
      <c r="H21" s="6"/>
    </row>
    <row r="22" spans="1:8" s="34" customFormat="1" ht="15.75" x14ac:dyDescent="0.25">
      <c r="A22" s="17">
        <v>8</v>
      </c>
      <c r="B22" s="17" t="s">
        <v>117</v>
      </c>
      <c r="C22" s="22" t="s">
        <v>118</v>
      </c>
      <c r="D22" s="50">
        <v>6292</v>
      </c>
      <c r="E22" s="52">
        <v>23580.37</v>
      </c>
      <c r="F22" s="53">
        <v>43157</v>
      </c>
      <c r="G22" s="53">
        <v>43164</v>
      </c>
      <c r="H22" s="6"/>
    </row>
    <row r="23" spans="1:8" s="34" customFormat="1" ht="15.75" x14ac:dyDescent="0.25">
      <c r="A23" s="17">
        <v>9</v>
      </c>
      <c r="B23" s="17" t="s">
        <v>117</v>
      </c>
      <c r="C23" s="22" t="s">
        <v>118</v>
      </c>
      <c r="D23" s="50">
        <v>6293</v>
      </c>
      <c r="E23" s="52">
        <v>18662.54</v>
      </c>
      <c r="F23" s="53">
        <v>43157</v>
      </c>
      <c r="G23" s="53">
        <v>43164</v>
      </c>
      <c r="H23" s="6"/>
    </row>
    <row r="24" spans="1:8" s="34" customFormat="1" ht="15.75" x14ac:dyDescent="0.25">
      <c r="A24" s="17">
        <v>10</v>
      </c>
      <c r="B24" s="17" t="s">
        <v>127</v>
      </c>
      <c r="C24" s="22" t="s">
        <v>128</v>
      </c>
      <c r="D24" s="50">
        <v>30292</v>
      </c>
      <c r="E24" s="52">
        <v>1578.9</v>
      </c>
      <c r="F24" s="53">
        <v>43158</v>
      </c>
      <c r="G24" s="53">
        <v>43164</v>
      </c>
      <c r="H24" s="54"/>
    </row>
    <row r="25" spans="1:8" s="34" customFormat="1" ht="15.75" x14ac:dyDescent="0.25">
      <c r="A25" s="17">
        <v>11</v>
      </c>
      <c r="B25" s="17" t="s">
        <v>117</v>
      </c>
      <c r="C25" s="22" t="s">
        <v>118</v>
      </c>
      <c r="D25" s="50">
        <v>6390</v>
      </c>
      <c r="E25" s="52">
        <v>23580.37</v>
      </c>
      <c r="F25" s="53">
        <v>43182</v>
      </c>
      <c r="G25" s="53">
        <v>43199</v>
      </c>
      <c r="H25" s="6" t="s">
        <v>236</v>
      </c>
    </row>
    <row r="26" spans="1:8" s="34" customFormat="1" ht="15.75" x14ac:dyDescent="0.25">
      <c r="A26" s="17">
        <v>12</v>
      </c>
      <c r="B26" s="17" t="s">
        <v>117</v>
      </c>
      <c r="C26" s="22" t="s">
        <v>118</v>
      </c>
      <c r="D26" s="50">
        <v>6390</v>
      </c>
      <c r="E26" s="52">
        <f>E25-2228.34-2593.84-471.61-8000</f>
        <v>10286.579999999998</v>
      </c>
      <c r="F26" s="53">
        <v>43182</v>
      </c>
      <c r="G26" s="53"/>
      <c r="H26" s="6"/>
    </row>
    <row r="27" spans="1:8" s="34" customFormat="1" ht="15.75" x14ac:dyDescent="0.25">
      <c r="A27" s="17">
        <v>13</v>
      </c>
      <c r="B27" s="17" t="s">
        <v>117</v>
      </c>
      <c r="C27" s="22" t="s">
        <v>118</v>
      </c>
      <c r="D27" s="50">
        <v>6391</v>
      </c>
      <c r="E27" s="52">
        <v>18662.54</v>
      </c>
      <c r="F27" s="53">
        <v>43182</v>
      </c>
      <c r="G27" s="53">
        <v>43199</v>
      </c>
      <c r="H27" s="54"/>
    </row>
    <row r="28" spans="1:8" s="34" customFormat="1" ht="15.75" x14ac:dyDescent="0.25">
      <c r="A28" s="17">
        <v>14</v>
      </c>
      <c r="B28" s="17" t="s">
        <v>119</v>
      </c>
      <c r="C28" s="22" t="s">
        <v>120</v>
      </c>
      <c r="D28" s="50">
        <v>2018000072</v>
      </c>
      <c r="E28" s="52">
        <v>27163.87</v>
      </c>
      <c r="F28" s="53">
        <v>43182</v>
      </c>
      <c r="G28" s="53">
        <v>43199</v>
      </c>
      <c r="H28" s="54"/>
    </row>
    <row r="29" spans="1:8" s="34" customFormat="1" ht="15.75" x14ac:dyDescent="0.25">
      <c r="A29" s="17">
        <v>15</v>
      </c>
      <c r="B29" s="17" t="s">
        <v>127</v>
      </c>
      <c r="C29" s="22" t="s">
        <v>128</v>
      </c>
      <c r="D29" s="50">
        <v>30560</v>
      </c>
      <c r="E29" s="52">
        <v>2725.64</v>
      </c>
      <c r="F29" s="53">
        <v>43186</v>
      </c>
      <c r="G29" s="53">
        <v>43199</v>
      </c>
      <c r="H29" s="54"/>
    </row>
    <row r="30" spans="1:8" s="34" customFormat="1" ht="15.75" x14ac:dyDescent="0.25">
      <c r="A30" s="17">
        <v>16</v>
      </c>
      <c r="B30" s="17" t="s">
        <v>125</v>
      </c>
      <c r="C30" s="22" t="s">
        <v>126</v>
      </c>
      <c r="D30" s="50">
        <v>2487</v>
      </c>
      <c r="E30" s="52">
        <v>10801.37</v>
      </c>
      <c r="F30" s="53">
        <v>43192</v>
      </c>
      <c r="G30" s="53">
        <v>43199</v>
      </c>
      <c r="H30" s="6"/>
    </row>
    <row r="31" spans="1:8" s="34" customFormat="1" ht="15.75" x14ac:dyDescent="0.25">
      <c r="A31" s="17">
        <v>17</v>
      </c>
      <c r="B31" s="17" t="s">
        <v>125</v>
      </c>
      <c r="C31" s="22" t="s">
        <v>126</v>
      </c>
      <c r="D31" s="50">
        <v>2527</v>
      </c>
      <c r="E31" s="52">
        <v>12062.63</v>
      </c>
      <c r="F31" s="53">
        <v>43207</v>
      </c>
      <c r="G31" s="53"/>
      <c r="H31" s="6"/>
    </row>
    <row r="32" spans="1:8" s="34" customFormat="1" ht="15.75" x14ac:dyDescent="0.25">
      <c r="A32" s="17">
        <v>18</v>
      </c>
      <c r="B32" s="17" t="s">
        <v>125</v>
      </c>
      <c r="C32" s="22" t="s">
        <v>126</v>
      </c>
      <c r="D32" s="50">
        <v>2527</v>
      </c>
      <c r="E32" s="52">
        <v>1862.08</v>
      </c>
      <c r="F32" s="53">
        <v>43207</v>
      </c>
      <c r="G32" s="53"/>
      <c r="H32" s="6"/>
    </row>
    <row r="33" spans="1:12" s="34" customFormat="1" ht="15.75" x14ac:dyDescent="0.25">
      <c r="A33" s="17">
        <v>19</v>
      </c>
      <c r="B33" s="17" t="s">
        <v>127</v>
      </c>
      <c r="C33" s="22" t="s">
        <v>128</v>
      </c>
      <c r="D33" s="50">
        <v>30931</v>
      </c>
      <c r="E33" s="52">
        <v>2928.89</v>
      </c>
      <c r="F33" s="53">
        <v>43214</v>
      </c>
      <c r="G33" s="53"/>
      <c r="H33" s="54"/>
    </row>
    <row r="34" spans="1:12" s="34" customFormat="1" ht="15.75" x14ac:dyDescent="0.25">
      <c r="A34" s="303" t="s">
        <v>16</v>
      </c>
      <c r="B34" s="304"/>
      <c r="C34" s="8"/>
      <c r="D34" s="9"/>
      <c r="E34" s="24">
        <f>SUM(E15:E33)</f>
        <v>300712.41000000003</v>
      </c>
      <c r="F34" s="10"/>
      <c r="G34" s="6"/>
      <c r="H34" s="48"/>
      <c r="I34" s="49" t="s">
        <v>21</v>
      </c>
    </row>
    <row r="35" spans="1:12" ht="15.75" thickBot="1" x14ac:dyDescent="0.3">
      <c r="A35" s="39"/>
      <c r="D35" s="12"/>
      <c r="E35" s="27"/>
      <c r="F35" s="40"/>
      <c r="G35" s="40"/>
    </row>
    <row r="36" spans="1:12" ht="19.5" thickBot="1" x14ac:dyDescent="0.3">
      <c r="A36" s="299" t="s">
        <v>12</v>
      </c>
      <c r="B36" s="300"/>
      <c r="C36" s="300"/>
      <c r="D36" s="300"/>
      <c r="E36" s="300"/>
      <c r="F36" s="300"/>
      <c r="G36" s="300"/>
      <c r="H36" s="301"/>
      <c r="I36" s="37"/>
      <c r="J36" s="37"/>
      <c r="K36" s="37"/>
      <c r="L36" s="37"/>
    </row>
    <row r="37" spans="1:12" ht="42.75" x14ac:dyDescent="0.25">
      <c r="A37" s="28" t="s">
        <v>2</v>
      </c>
      <c r="B37" s="28" t="s">
        <v>3</v>
      </c>
      <c r="C37" s="29" t="s">
        <v>4</v>
      </c>
      <c r="D37" s="30" t="s">
        <v>0</v>
      </c>
      <c r="E37" s="31" t="s">
        <v>14</v>
      </c>
      <c r="F37" s="28" t="s">
        <v>5</v>
      </c>
      <c r="G37" s="28" t="s">
        <v>6</v>
      </c>
      <c r="H37" s="28" t="s">
        <v>7</v>
      </c>
    </row>
    <row r="38" spans="1:12" s="34" customFormat="1" ht="15.75" x14ac:dyDescent="0.25">
      <c r="A38" s="16">
        <v>1</v>
      </c>
      <c r="B38" s="17" t="s">
        <v>17</v>
      </c>
      <c r="C38" s="18" t="s">
        <v>27</v>
      </c>
      <c r="D38" s="19">
        <v>802011</v>
      </c>
      <c r="E38" s="26">
        <v>1024.24</v>
      </c>
      <c r="F38" s="20">
        <v>43108</v>
      </c>
      <c r="G38" s="20">
        <v>43131</v>
      </c>
      <c r="H38" s="54" t="s">
        <v>58</v>
      </c>
    </row>
    <row r="39" spans="1:12" s="34" customFormat="1" ht="15.75" x14ac:dyDescent="0.25">
      <c r="A39" s="16">
        <v>2</v>
      </c>
      <c r="B39" s="17" t="s">
        <v>18</v>
      </c>
      <c r="C39" s="18" t="s">
        <v>19</v>
      </c>
      <c r="D39" s="19">
        <v>1194768</v>
      </c>
      <c r="E39" s="26">
        <v>1028.8900000000001</v>
      </c>
      <c r="F39" s="20">
        <v>43108</v>
      </c>
      <c r="G39" s="20">
        <v>43110</v>
      </c>
      <c r="H39" s="54"/>
    </row>
    <row r="40" spans="1:12" s="34" customFormat="1" ht="15.75" x14ac:dyDescent="0.25">
      <c r="A40" s="16">
        <v>3</v>
      </c>
      <c r="B40" s="17" t="s">
        <v>28</v>
      </c>
      <c r="C40" s="18" t="s">
        <v>29</v>
      </c>
      <c r="D40" s="35">
        <v>1801000554810</v>
      </c>
      <c r="E40" s="26">
        <v>67.150000000000006</v>
      </c>
      <c r="F40" s="20">
        <v>43109</v>
      </c>
      <c r="G40" s="20">
        <v>43133</v>
      </c>
      <c r="H40" s="54" t="s">
        <v>30</v>
      </c>
    </row>
    <row r="41" spans="1:12" s="34" customFormat="1" ht="15.75" x14ac:dyDescent="0.25">
      <c r="A41" s="16">
        <v>4</v>
      </c>
      <c r="B41" s="17" t="s">
        <v>28</v>
      </c>
      <c r="C41" s="18" t="s">
        <v>29</v>
      </c>
      <c r="D41" s="35">
        <v>1801000556763</v>
      </c>
      <c r="E41" s="26">
        <v>271.31</v>
      </c>
      <c r="F41" s="20">
        <v>43109</v>
      </c>
      <c r="G41" s="20">
        <v>43122</v>
      </c>
      <c r="H41" s="54"/>
    </row>
    <row r="42" spans="1:12" s="34" customFormat="1" ht="15.75" x14ac:dyDescent="0.25">
      <c r="A42" s="16">
        <v>5</v>
      </c>
      <c r="B42" s="17" t="s">
        <v>28</v>
      </c>
      <c r="C42" s="18" t="s">
        <v>29</v>
      </c>
      <c r="D42" s="35">
        <v>1801000556764</v>
      </c>
      <c r="E42" s="26">
        <v>277.41000000000003</v>
      </c>
      <c r="F42" s="20">
        <v>43109</v>
      </c>
      <c r="G42" s="20">
        <v>43122</v>
      </c>
      <c r="H42" s="54"/>
    </row>
    <row r="43" spans="1:12" s="34" customFormat="1" ht="15.75" x14ac:dyDescent="0.25">
      <c r="A43" s="16">
        <v>6</v>
      </c>
      <c r="B43" s="17" t="s">
        <v>28</v>
      </c>
      <c r="C43" s="18" t="s">
        <v>29</v>
      </c>
      <c r="D43" s="35">
        <v>1801000556765</v>
      </c>
      <c r="E43" s="26">
        <v>229.33</v>
      </c>
      <c r="F43" s="20">
        <v>43109</v>
      </c>
      <c r="G43" s="20">
        <v>43122</v>
      </c>
      <c r="H43" s="54"/>
    </row>
    <row r="44" spans="1:12" s="34" customFormat="1" ht="15.75" x14ac:dyDescent="0.25">
      <c r="A44" s="16">
        <v>7</v>
      </c>
      <c r="B44" s="17" t="s">
        <v>28</v>
      </c>
      <c r="C44" s="18" t="s">
        <v>29</v>
      </c>
      <c r="D44" s="35">
        <v>1801000555592</v>
      </c>
      <c r="E44" s="26">
        <v>265.42</v>
      </c>
      <c r="F44" s="20">
        <v>43109</v>
      </c>
      <c r="G44" s="20">
        <v>43122</v>
      </c>
      <c r="H44" s="54"/>
    </row>
    <row r="45" spans="1:12" s="34" customFormat="1" ht="15.75" x14ac:dyDescent="0.25">
      <c r="A45" s="16">
        <v>8</v>
      </c>
      <c r="B45" s="17" t="s">
        <v>100</v>
      </c>
      <c r="C45" s="22" t="s">
        <v>101</v>
      </c>
      <c r="D45" s="19">
        <v>54503421</v>
      </c>
      <c r="E45" s="26">
        <v>12084.28</v>
      </c>
      <c r="F45" s="20">
        <v>43123</v>
      </c>
      <c r="G45" s="20">
        <v>43126</v>
      </c>
      <c r="H45" s="54" t="s">
        <v>102</v>
      </c>
    </row>
    <row r="46" spans="1:12" s="34" customFormat="1" ht="15.75" x14ac:dyDescent="0.25">
      <c r="A46" s="16">
        <v>9</v>
      </c>
      <c r="B46" s="17" t="s">
        <v>131</v>
      </c>
      <c r="C46" s="22" t="s">
        <v>132</v>
      </c>
      <c r="D46" s="19">
        <v>7169684</v>
      </c>
      <c r="E46" s="52">
        <v>582.12</v>
      </c>
      <c r="F46" s="53">
        <v>43130</v>
      </c>
      <c r="G46" s="20">
        <v>43140</v>
      </c>
      <c r="H46" s="54" t="s">
        <v>133</v>
      </c>
    </row>
    <row r="47" spans="1:12" s="34" customFormat="1" ht="15.75" x14ac:dyDescent="0.25">
      <c r="A47" s="16">
        <v>10</v>
      </c>
      <c r="B47" s="17" t="s">
        <v>18</v>
      </c>
      <c r="C47" s="18" t="s">
        <v>19</v>
      </c>
      <c r="D47" s="19">
        <v>1213614</v>
      </c>
      <c r="E47" s="52">
        <v>96.2</v>
      </c>
      <c r="F47" s="53">
        <v>43133</v>
      </c>
      <c r="G47" s="20">
        <v>43140</v>
      </c>
      <c r="H47" s="54" t="s">
        <v>154</v>
      </c>
    </row>
    <row r="48" spans="1:12" s="34" customFormat="1" ht="15.75" x14ac:dyDescent="0.25">
      <c r="A48" s="16">
        <v>11</v>
      </c>
      <c r="B48" s="17" t="s">
        <v>28</v>
      </c>
      <c r="C48" s="18" t="s">
        <v>29</v>
      </c>
      <c r="D48" s="35">
        <v>1802000547012</v>
      </c>
      <c r="E48" s="26">
        <v>217.72</v>
      </c>
      <c r="F48" s="20">
        <v>43139</v>
      </c>
      <c r="G48" s="20">
        <v>43147</v>
      </c>
      <c r="H48" s="54" t="s">
        <v>159</v>
      </c>
    </row>
    <row r="49" spans="1:8" s="34" customFormat="1" ht="15.75" x14ac:dyDescent="0.25">
      <c r="A49" s="16">
        <v>12</v>
      </c>
      <c r="B49" s="17" t="s">
        <v>28</v>
      </c>
      <c r="C49" s="18" t="s">
        <v>29</v>
      </c>
      <c r="D49" s="35">
        <v>1802000547013</v>
      </c>
      <c r="E49" s="26">
        <v>213.11</v>
      </c>
      <c r="F49" s="20">
        <v>43139</v>
      </c>
      <c r="G49" s="20">
        <v>43147</v>
      </c>
      <c r="H49" s="54" t="s">
        <v>159</v>
      </c>
    </row>
    <row r="50" spans="1:8" s="34" customFormat="1" ht="15.75" x14ac:dyDescent="0.25">
      <c r="A50" s="16">
        <v>13</v>
      </c>
      <c r="B50" s="17" t="s">
        <v>28</v>
      </c>
      <c r="C50" s="18" t="s">
        <v>29</v>
      </c>
      <c r="D50" s="35">
        <v>1802000547014</v>
      </c>
      <c r="E50" s="26">
        <v>171.32</v>
      </c>
      <c r="F50" s="20">
        <v>43139</v>
      </c>
      <c r="G50" s="20">
        <v>43147</v>
      </c>
      <c r="H50" s="54" t="s">
        <v>159</v>
      </c>
    </row>
    <row r="51" spans="1:8" s="34" customFormat="1" ht="15.75" x14ac:dyDescent="0.25">
      <c r="A51" s="16">
        <v>14</v>
      </c>
      <c r="B51" s="17" t="s">
        <v>28</v>
      </c>
      <c r="C51" s="18" t="s">
        <v>29</v>
      </c>
      <c r="D51" s="35">
        <v>1802000545872</v>
      </c>
      <c r="E51" s="26">
        <v>176.33</v>
      </c>
      <c r="F51" s="20">
        <v>43139</v>
      </c>
      <c r="G51" s="20">
        <v>43147</v>
      </c>
      <c r="H51" s="54" t="s">
        <v>159</v>
      </c>
    </row>
    <row r="52" spans="1:8" s="34" customFormat="1" ht="15.75" x14ac:dyDescent="0.25">
      <c r="A52" s="16">
        <v>15</v>
      </c>
      <c r="B52" s="17" t="s">
        <v>28</v>
      </c>
      <c r="C52" s="18" t="s">
        <v>29</v>
      </c>
      <c r="D52" s="35">
        <v>1802000545100</v>
      </c>
      <c r="E52" s="26">
        <v>67.599999999999994</v>
      </c>
      <c r="F52" s="20">
        <v>43146</v>
      </c>
      <c r="G52" s="20">
        <v>43161</v>
      </c>
      <c r="H52" s="54" t="s">
        <v>171</v>
      </c>
    </row>
    <row r="53" spans="1:8" s="34" customFormat="1" ht="15.75" x14ac:dyDescent="0.25">
      <c r="A53" s="16">
        <v>16</v>
      </c>
      <c r="B53" s="17" t="s">
        <v>100</v>
      </c>
      <c r="C53" s="22" t="s">
        <v>101</v>
      </c>
      <c r="D53" s="19">
        <v>56025466</v>
      </c>
      <c r="E53" s="26">
        <v>9274.16</v>
      </c>
      <c r="F53" s="20">
        <v>43150</v>
      </c>
      <c r="G53" s="20">
        <v>43159</v>
      </c>
      <c r="H53" s="54" t="s">
        <v>188</v>
      </c>
    </row>
    <row r="54" spans="1:8" s="34" customFormat="1" ht="15.75" x14ac:dyDescent="0.25">
      <c r="A54" s="16">
        <v>17</v>
      </c>
      <c r="B54" s="17" t="s">
        <v>189</v>
      </c>
      <c r="C54" s="22" t="s">
        <v>190</v>
      </c>
      <c r="D54" s="19">
        <v>599653</v>
      </c>
      <c r="E54" s="26">
        <v>189.04</v>
      </c>
      <c r="F54" s="20">
        <v>43152</v>
      </c>
      <c r="G54" s="20">
        <v>43152</v>
      </c>
      <c r="H54" s="54" t="s">
        <v>191</v>
      </c>
    </row>
    <row r="55" spans="1:8" s="34" customFormat="1" ht="15.75" x14ac:dyDescent="0.25">
      <c r="A55" s="16">
        <v>18</v>
      </c>
      <c r="B55" s="17" t="s">
        <v>17</v>
      </c>
      <c r="C55" s="18" t="s">
        <v>27</v>
      </c>
      <c r="D55" s="19">
        <v>813181</v>
      </c>
      <c r="E55" s="26">
        <v>429.52</v>
      </c>
      <c r="F55" s="20">
        <v>43153</v>
      </c>
      <c r="G55" s="20">
        <v>43161</v>
      </c>
      <c r="H55" s="54" t="s">
        <v>196</v>
      </c>
    </row>
    <row r="56" spans="1:8" s="34" customFormat="1" ht="15.75" x14ac:dyDescent="0.25">
      <c r="A56" s="16">
        <v>19</v>
      </c>
      <c r="B56" s="17" t="s">
        <v>18</v>
      </c>
      <c r="C56" s="18" t="s">
        <v>19</v>
      </c>
      <c r="D56" s="19">
        <v>1232444</v>
      </c>
      <c r="E56" s="52">
        <v>697.33</v>
      </c>
      <c r="F56" s="53">
        <v>43164</v>
      </c>
      <c r="G56" s="20">
        <v>43168</v>
      </c>
      <c r="H56" s="54" t="s">
        <v>207</v>
      </c>
    </row>
    <row r="57" spans="1:8" s="34" customFormat="1" ht="15.75" x14ac:dyDescent="0.25">
      <c r="A57" s="16">
        <v>20</v>
      </c>
      <c r="B57" s="17" t="s">
        <v>17</v>
      </c>
      <c r="C57" s="18" t="s">
        <v>27</v>
      </c>
      <c r="D57" s="19">
        <v>819234</v>
      </c>
      <c r="E57" s="26">
        <v>396.48</v>
      </c>
      <c r="F57" s="20">
        <v>43166</v>
      </c>
      <c r="G57" s="20">
        <v>43187</v>
      </c>
      <c r="H57" s="54" t="s">
        <v>218</v>
      </c>
    </row>
    <row r="58" spans="1:8" s="34" customFormat="1" ht="15.75" x14ac:dyDescent="0.25">
      <c r="A58" s="16">
        <v>21</v>
      </c>
      <c r="B58" s="17" t="s">
        <v>28</v>
      </c>
      <c r="C58" s="18" t="s">
        <v>29</v>
      </c>
      <c r="D58" s="35">
        <v>1803000538299</v>
      </c>
      <c r="E58" s="26">
        <v>179.73</v>
      </c>
      <c r="F58" s="20">
        <v>43168</v>
      </c>
      <c r="G58" s="20">
        <v>43168</v>
      </c>
      <c r="H58" s="54"/>
    </row>
    <row r="59" spans="1:8" s="34" customFormat="1" ht="15.75" x14ac:dyDescent="0.25">
      <c r="A59" s="16">
        <v>22</v>
      </c>
      <c r="B59" s="17" t="s">
        <v>28</v>
      </c>
      <c r="C59" s="18" t="s">
        <v>29</v>
      </c>
      <c r="D59" s="35">
        <v>1803000538300</v>
      </c>
      <c r="E59" s="26">
        <v>187.12</v>
      </c>
      <c r="F59" s="20">
        <v>43168</v>
      </c>
      <c r="G59" s="20">
        <v>43168</v>
      </c>
      <c r="H59" s="54"/>
    </row>
    <row r="60" spans="1:8" s="34" customFormat="1" ht="15.75" x14ac:dyDescent="0.25">
      <c r="A60" s="16">
        <v>23</v>
      </c>
      <c r="B60" s="17" t="s">
        <v>28</v>
      </c>
      <c r="C60" s="18" t="s">
        <v>29</v>
      </c>
      <c r="D60" s="35">
        <v>1803000538301</v>
      </c>
      <c r="E60" s="26">
        <v>207.44</v>
      </c>
      <c r="F60" s="20">
        <v>43168</v>
      </c>
      <c r="G60" s="20">
        <v>43168</v>
      </c>
      <c r="H60" s="54"/>
    </row>
    <row r="61" spans="1:8" s="34" customFormat="1" ht="15.75" x14ac:dyDescent="0.25">
      <c r="A61" s="16">
        <v>24</v>
      </c>
      <c r="B61" s="17" t="s">
        <v>28</v>
      </c>
      <c r="C61" s="18" t="s">
        <v>29</v>
      </c>
      <c r="D61" s="35">
        <v>1803000537184</v>
      </c>
      <c r="E61" s="26">
        <v>214.08</v>
      </c>
      <c r="F61" s="20">
        <v>43168</v>
      </c>
      <c r="G61" s="20">
        <v>43168</v>
      </c>
      <c r="H61" s="54"/>
    </row>
    <row r="62" spans="1:8" s="34" customFormat="1" ht="15.75" x14ac:dyDescent="0.25">
      <c r="A62" s="16">
        <v>25</v>
      </c>
      <c r="B62" s="17" t="s">
        <v>28</v>
      </c>
      <c r="C62" s="18" t="s">
        <v>29</v>
      </c>
      <c r="D62" s="35">
        <v>1803000536437</v>
      </c>
      <c r="E62" s="26">
        <v>67.150000000000006</v>
      </c>
      <c r="F62" s="20">
        <v>43172</v>
      </c>
      <c r="G62" s="20">
        <v>43194</v>
      </c>
      <c r="H62" s="54" t="s">
        <v>227</v>
      </c>
    </row>
    <row r="63" spans="1:8" s="34" customFormat="1" ht="15.75" x14ac:dyDescent="0.25">
      <c r="A63" s="16">
        <v>26</v>
      </c>
      <c r="B63" s="17" t="s">
        <v>100</v>
      </c>
      <c r="C63" s="22" t="s">
        <v>101</v>
      </c>
      <c r="D63" s="19">
        <v>57521615</v>
      </c>
      <c r="E63" s="26">
        <v>11598.84</v>
      </c>
      <c r="F63" s="20">
        <v>43174</v>
      </c>
      <c r="G63" s="20">
        <v>43179</v>
      </c>
      <c r="H63" s="54"/>
    </row>
    <row r="64" spans="1:8" s="34" customFormat="1" ht="15.75" x14ac:dyDescent="0.25">
      <c r="A64" s="16">
        <v>27</v>
      </c>
      <c r="B64" s="17" t="s">
        <v>18</v>
      </c>
      <c r="C64" s="18" t="s">
        <v>19</v>
      </c>
      <c r="D64" s="19">
        <v>1251682</v>
      </c>
      <c r="E64" s="52">
        <v>1488.86</v>
      </c>
      <c r="F64" s="53">
        <v>43193</v>
      </c>
      <c r="G64" s="20">
        <v>43200</v>
      </c>
      <c r="H64" s="54" t="s">
        <v>245</v>
      </c>
    </row>
    <row r="65" spans="1:12" s="34" customFormat="1" ht="15.75" x14ac:dyDescent="0.25">
      <c r="A65" s="16">
        <v>28</v>
      </c>
      <c r="B65" s="17" t="s">
        <v>17</v>
      </c>
      <c r="C65" s="18" t="s">
        <v>27</v>
      </c>
      <c r="D65" s="19">
        <v>822235</v>
      </c>
      <c r="E65" s="26">
        <v>198.24</v>
      </c>
      <c r="F65" s="20">
        <v>43194</v>
      </c>
      <c r="G65" s="20"/>
      <c r="H65" s="54" t="s">
        <v>250</v>
      </c>
    </row>
    <row r="66" spans="1:12" s="34" customFormat="1" ht="15.75" x14ac:dyDescent="0.25">
      <c r="A66" s="16">
        <v>29</v>
      </c>
      <c r="B66" s="17" t="s">
        <v>28</v>
      </c>
      <c r="C66" s="18" t="s">
        <v>29</v>
      </c>
      <c r="D66" s="35">
        <v>1804000527517</v>
      </c>
      <c r="E66" s="26">
        <v>350.6</v>
      </c>
      <c r="F66" s="20">
        <v>43196</v>
      </c>
      <c r="G66" s="20">
        <v>43203</v>
      </c>
      <c r="H66" s="54" t="s">
        <v>252</v>
      </c>
    </row>
    <row r="67" spans="1:12" s="34" customFormat="1" ht="15.75" x14ac:dyDescent="0.25">
      <c r="A67" s="16">
        <v>30</v>
      </c>
      <c r="B67" s="17" t="s">
        <v>28</v>
      </c>
      <c r="C67" s="18" t="s">
        <v>29</v>
      </c>
      <c r="D67" s="35">
        <v>1804000528604</v>
      </c>
      <c r="E67" s="26">
        <v>413.29</v>
      </c>
      <c r="F67" s="20">
        <v>43196</v>
      </c>
      <c r="G67" s="20">
        <v>43203</v>
      </c>
      <c r="H67" s="54" t="s">
        <v>252</v>
      </c>
    </row>
    <row r="68" spans="1:12" s="34" customFormat="1" ht="15.75" x14ac:dyDescent="0.25">
      <c r="A68" s="16">
        <v>31</v>
      </c>
      <c r="B68" s="17" t="s">
        <v>28</v>
      </c>
      <c r="C68" s="18" t="s">
        <v>29</v>
      </c>
      <c r="D68" s="35">
        <v>1804000528605</v>
      </c>
      <c r="E68" s="26">
        <v>292.91000000000003</v>
      </c>
      <c r="F68" s="20">
        <v>43196</v>
      </c>
      <c r="G68" s="20">
        <v>43203</v>
      </c>
      <c r="H68" s="54" t="s">
        <v>252</v>
      </c>
    </row>
    <row r="69" spans="1:12" s="34" customFormat="1" ht="15.75" x14ac:dyDescent="0.25">
      <c r="A69" s="16">
        <v>32</v>
      </c>
      <c r="B69" s="17" t="s">
        <v>28</v>
      </c>
      <c r="C69" s="18" t="s">
        <v>29</v>
      </c>
      <c r="D69" s="35">
        <v>1804000528606</v>
      </c>
      <c r="E69" s="26">
        <v>276.60000000000002</v>
      </c>
      <c r="F69" s="20">
        <v>43196</v>
      </c>
      <c r="G69" s="20">
        <v>43203</v>
      </c>
      <c r="H69" s="54" t="s">
        <v>252</v>
      </c>
    </row>
    <row r="70" spans="1:12" s="34" customFormat="1" ht="15.75" x14ac:dyDescent="0.25">
      <c r="A70" s="16">
        <v>33</v>
      </c>
      <c r="B70" s="17" t="s">
        <v>28</v>
      </c>
      <c r="C70" s="18" t="s">
        <v>29</v>
      </c>
      <c r="D70" s="35">
        <v>1804000526711</v>
      </c>
      <c r="E70" s="26">
        <v>67.150000000000006</v>
      </c>
      <c r="F70" s="20">
        <v>43196</v>
      </c>
      <c r="G70" s="20"/>
      <c r="H70" s="54" t="s">
        <v>253</v>
      </c>
    </row>
    <row r="71" spans="1:12" s="34" customFormat="1" ht="15.75" x14ac:dyDescent="0.25">
      <c r="A71" s="16">
        <v>34</v>
      </c>
      <c r="B71" s="17" t="s">
        <v>189</v>
      </c>
      <c r="C71" s="22" t="s">
        <v>190</v>
      </c>
      <c r="D71" s="19">
        <v>617969</v>
      </c>
      <c r="E71" s="26">
        <v>68.05</v>
      </c>
      <c r="F71" s="20">
        <v>43206</v>
      </c>
      <c r="G71" s="20"/>
      <c r="H71" s="54" t="s">
        <v>260</v>
      </c>
    </row>
    <row r="72" spans="1:12" s="34" customFormat="1" ht="15.75" x14ac:dyDescent="0.25">
      <c r="A72" s="16">
        <v>35</v>
      </c>
      <c r="B72" s="17" t="s">
        <v>100</v>
      </c>
      <c r="C72" s="22" t="s">
        <v>101</v>
      </c>
      <c r="D72" s="19">
        <v>58939954</v>
      </c>
      <c r="E72" s="26">
        <v>12319.96</v>
      </c>
      <c r="F72" s="20">
        <v>43208</v>
      </c>
      <c r="G72" s="20"/>
      <c r="H72" s="54" t="s">
        <v>261</v>
      </c>
    </row>
    <row r="73" spans="1:12" s="34" customFormat="1" ht="15.75" x14ac:dyDescent="0.25">
      <c r="A73" s="303" t="s">
        <v>16</v>
      </c>
      <c r="B73" s="304"/>
      <c r="C73" s="8"/>
      <c r="D73" s="9"/>
      <c r="E73" s="24">
        <f>SUM(E38:E72)</f>
        <v>55688.98000000001</v>
      </c>
      <c r="F73" s="10"/>
      <c r="G73" s="6"/>
      <c r="H73" s="6"/>
    </row>
    <row r="74" spans="1:12" ht="15.75" thickBot="1" x14ac:dyDescent="0.3">
      <c r="A74" s="39"/>
      <c r="C74" s="41"/>
      <c r="D74" s="12"/>
      <c r="E74" s="27"/>
      <c r="F74" s="40"/>
      <c r="G74" s="40"/>
    </row>
    <row r="75" spans="1:12" ht="19.5" thickBot="1" x14ac:dyDescent="0.3">
      <c r="A75" s="299" t="s">
        <v>13</v>
      </c>
      <c r="B75" s="300"/>
      <c r="C75" s="300"/>
      <c r="D75" s="300"/>
      <c r="E75" s="300"/>
      <c r="F75" s="300"/>
      <c r="G75" s="300"/>
      <c r="H75" s="301"/>
      <c r="I75" s="37"/>
      <c r="J75" s="37"/>
      <c r="K75" s="37"/>
      <c r="L75" s="37"/>
    </row>
    <row r="76" spans="1:12" ht="42.75" x14ac:dyDescent="0.25">
      <c r="A76" s="28" t="s">
        <v>2</v>
      </c>
      <c r="B76" s="28" t="s">
        <v>3</v>
      </c>
      <c r="C76" s="29" t="s">
        <v>4</v>
      </c>
      <c r="D76" s="30" t="s">
        <v>0</v>
      </c>
      <c r="E76" s="31" t="s">
        <v>14</v>
      </c>
      <c r="F76" s="28" t="s">
        <v>5</v>
      </c>
      <c r="G76" s="28" t="s">
        <v>6</v>
      </c>
      <c r="H76" s="28" t="s">
        <v>7</v>
      </c>
    </row>
    <row r="77" spans="1:12" s="34" customFormat="1" ht="15.75" x14ac:dyDescent="0.25">
      <c r="A77" s="16">
        <v>1</v>
      </c>
      <c r="B77" s="17"/>
      <c r="C77" s="18"/>
      <c r="D77" s="16"/>
      <c r="E77" s="23"/>
      <c r="F77" s="20"/>
      <c r="G77" s="21"/>
      <c r="H77" s="6"/>
    </row>
    <row r="78" spans="1:12" s="34" customFormat="1" ht="15.75" x14ac:dyDescent="0.25">
      <c r="A78" s="17">
        <v>2</v>
      </c>
      <c r="B78" s="17"/>
      <c r="C78" s="18"/>
      <c r="D78" s="17"/>
      <c r="E78" s="52"/>
      <c r="F78" s="53"/>
      <c r="G78" s="53"/>
      <c r="H78" s="54"/>
    </row>
    <row r="79" spans="1:12" s="34" customFormat="1" ht="15.75" x14ac:dyDescent="0.25">
      <c r="A79" s="16">
        <v>3</v>
      </c>
      <c r="B79" s="17"/>
      <c r="C79" s="18"/>
      <c r="D79" s="56"/>
      <c r="E79" s="52"/>
      <c r="F79" s="53"/>
      <c r="G79" s="20"/>
      <c r="H79" s="54"/>
    </row>
    <row r="80" spans="1:12" s="34" customFormat="1" ht="15.75" x14ac:dyDescent="0.25">
      <c r="A80" s="303" t="s">
        <v>16</v>
      </c>
      <c r="B80" s="304"/>
      <c r="C80" s="8"/>
      <c r="D80" s="9"/>
      <c r="E80" s="24">
        <f>SUM(E77:E79)</f>
        <v>0</v>
      </c>
      <c r="F80" s="10"/>
      <c r="G80" s="6"/>
      <c r="H80" s="24"/>
    </row>
    <row r="81" spans="1:12" ht="15.75" thickBot="1" x14ac:dyDescent="0.3">
      <c r="C81" s="12"/>
      <c r="D81" s="12"/>
    </row>
    <row r="82" spans="1:12" ht="19.5" thickBot="1" x14ac:dyDescent="0.3">
      <c r="A82" s="299" t="s">
        <v>11</v>
      </c>
      <c r="B82" s="300"/>
      <c r="C82" s="300"/>
      <c r="D82" s="300"/>
      <c r="E82" s="300"/>
      <c r="F82" s="300"/>
      <c r="G82" s="300"/>
      <c r="H82" s="301"/>
      <c r="I82" s="37"/>
      <c r="J82" s="37"/>
      <c r="K82" s="37"/>
      <c r="L82" s="37"/>
    </row>
    <row r="83" spans="1:12" ht="42.75" x14ac:dyDescent="0.25">
      <c r="A83" s="28" t="s">
        <v>2</v>
      </c>
      <c r="B83" s="28" t="s">
        <v>3</v>
      </c>
      <c r="C83" s="29" t="s">
        <v>4</v>
      </c>
      <c r="D83" s="30" t="s">
        <v>0</v>
      </c>
      <c r="E83" s="31" t="s">
        <v>14</v>
      </c>
      <c r="F83" s="28" t="s">
        <v>5</v>
      </c>
      <c r="G83" s="28" t="s">
        <v>6</v>
      </c>
      <c r="H83" s="28" t="s">
        <v>7</v>
      </c>
    </row>
    <row r="84" spans="1:12" s="34" customFormat="1" ht="15.75" x14ac:dyDescent="0.25">
      <c r="A84" s="16">
        <v>1</v>
      </c>
      <c r="B84" s="17" t="s">
        <v>23</v>
      </c>
      <c r="C84" s="22" t="s">
        <v>24</v>
      </c>
      <c r="D84" s="35">
        <v>201812</v>
      </c>
      <c r="E84" s="26">
        <v>1720</v>
      </c>
      <c r="F84" s="20">
        <v>43108</v>
      </c>
      <c r="G84" s="20">
        <v>43117</v>
      </c>
      <c r="H84" s="6"/>
    </row>
    <row r="85" spans="1:12" s="34" customFormat="1" ht="15.75" x14ac:dyDescent="0.25">
      <c r="A85" s="16">
        <v>2</v>
      </c>
      <c r="B85" s="17" t="s">
        <v>20</v>
      </c>
      <c r="C85" s="18" t="s">
        <v>25</v>
      </c>
      <c r="D85" s="35" t="s">
        <v>26</v>
      </c>
      <c r="E85" s="26">
        <v>1154.7</v>
      </c>
      <c r="F85" s="20">
        <v>43108</v>
      </c>
      <c r="G85" s="20">
        <v>43112</v>
      </c>
      <c r="H85" s="6" t="s">
        <v>57</v>
      </c>
    </row>
    <row r="86" spans="1:12" s="34" customFormat="1" ht="15.75" x14ac:dyDescent="0.25">
      <c r="A86" s="16">
        <v>3</v>
      </c>
      <c r="B86" s="17" t="s">
        <v>31</v>
      </c>
      <c r="C86" s="18" t="s">
        <v>32</v>
      </c>
      <c r="D86" s="47">
        <v>1870</v>
      </c>
      <c r="E86" s="26">
        <v>5221.8100000000004</v>
      </c>
      <c r="F86" s="20">
        <v>43109</v>
      </c>
      <c r="G86" s="20">
        <v>43117</v>
      </c>
      <c r="H86" s="6"/>
    </row>
    <row r="87" spans="1:12" s="34" customFormat="1" ht="15.75" x14ac:dyDescent="0.25">
      <c r="A87" s="16">
        <v>4</v>
      </c>
      <c r="B87" s="17" t="s">
        <v>33</v>
      </c>
      <c r="C87" s="18" t="s">
        <v>34</v>
      </c>
      <c r="D87" s="47">
        <v>88</v>
      </c>
      <c r="E87" s="26">
        <v>483.25</v>
      </c>
      <c r="F87" s="20">
        <v>43110</v>
      </c>
      <c r="G87" s="20">
        <v>43117</v>
      </c>
      <c r="H87" s="6"/>
    </row>
    <row r="88" spans="1:12" s="34" customFormat="1" ht="15.75" x14ac:dyDescent="0.25">
      <c r="A88" s="16">
        <v>5</v>
      </c>
      <c r="B88" s="17" t="s">
        <v>33</v>
      </c>
      <c r="C88" s="18" t="s">
        <v>34</v>
      </c>
      <c r="D88" s="47">
        <v>89</v>
      </c>
      <c r="E88" s="26">
        <v>483.25</v>
      </c>
      <c r="F88" s="20">
        <v>43110</v>
      </c>
      <c r="G88" s="20">
        <v>43117</v>
      </c>
      <c r="H88" s="6"/>
    </row>
    <row r="89" spans="1:12" s="34" customFormat="1" ht="15.75" x14ac:dyDescent="0.25">
      <c r="A89" s="16">
        <v>6</v>
      </c>
      <c r="B89" s="17" t="s">
        <v>35</v>
      </c>
      <c r="C89" s="18" t="s">
        <v>36</v>
      </c>
      <c r="D89" s="47">
        <v>2439</v>
      </c>
      <c r="E89" s="26">
        <v>706.2</v>
      </c>
      <c r="F89" s="20">
        <v>43110</v>
      </c>
      <c r="G89" s="20">
        <v>43118</v>
      </c>
      <c r="H89" s="6" t="s">
        <v>84</v>
      </c>
    </row>
    <row r="90" spans="1:12" s="34" customFormat="1" ht="15.75" x14ac:dyDescent="0.25">
      <c r="A90" s="16">
        <v>7</v>
      </c>
      <c r="B90" s="17" t="s">
        <v>35</v>
      </c>
      <c r="C90" s="18" t="s">
        <v>36</v>
      </c>
      <c r="D90" s="47">
        <v>2440</v>
      </c>
      <c r="E90" s="26">
        <v>353.1</v>
      </c>
      <c r="F90" s="20">
        <v>43110</v>
      </c>
      <c r="G90" s="20">
        <v>43118</v>
      </c>
      <c r="H90" s="6" t="s">
        <v>84</v>
      </c>
    </row>
    <row r="91" spans="1:12" s="34" customFormat="1" ht="15.75" x14ac:dyDescent="0.25">
      <c r="A91" s="16">
        <v>8</v>
      </c>
      <c r="B91" s="17" t="s">
        <v>37</v>
      </c>
      <c r="C91" s="18" t="s">
        <v>38</v>
      </c>
      <c r="D91" s="47">
        <v>3613</v>
      </c>
      <c r="E91" s="26">
        <v>367.7</v>
      </c>
      <c r="F91" s="20">
        <v>43110</v>
      </c>
      <c r="G91" s="20">
        <v>43117</v>
      </c>
      <c r="H91" s="6"/>
    </row>
    <row r="92" spans="1:12" s="34" customFormat="1" ht="15.75" x14ac:dyDescent="0.25">
      <c r="A92" s="16">
        <v>9</v>
      </c>
      <c r="B92" s="17" t="s">
        <v>39</v>
      </c>
      <c r="C92" s="18" t="s">
        <v>40</v>
      </c>
      <c r="D92" s="47">
        <v>7424</v>
      </c>
      <c r="E92" s="26">
        <v>650</v>
      </c>
      <c r="F92" s="20">
        <v>43110</v>
      </c>
      <c r="G92" s="20">
        <v>43117</v>
      </c>
      <c r="H92" s="6"/>
    </row>
    <row r="93" spans="1:12" s="34" customFormat="1" ht="15.75" x14ac:dyDescent="0.25">
      <c r="A93" s="16">
        <v>10</v>
      </c>
      <c r="B93" s="17" t="s">
        <v>41</v>
      </c>
      <c r="C93" s="18" t="s">
        <v>42</v>
      </c>
      <c r="D93" s="47">
        <v>846</v>
      </c>
      <c r="E93" s="26">
        <v>14000</v>
      </c>
      <c r="F93" s="20">
        <v>43111</v>
      </c>
      <c r="G93" s="20">
        <v>43139</v>
      </c>
      <c r="H93" s="6" t="s">
        <v>80</v>
      </c>
    </row>
    <row r="94" spans="1:12" s="34" customFormat="1" ht="15.75" x14ac:dyDescent="0.25">
      <c r="A94" s="16">
        <v>11</v>
      </c>
      <c r="B94" s="17" t="s">
        <v>43</v>
      </c>
      <c r="C94" s="18" t="s">
        <v>44</v>
      </c>
      <c r="D94" s="47">
        <v>16361</v>
      </c>
      <c r="E94" s="26">
        <v>97.96</v>
      </c>
      <c r="F94" s="20">
        <v>43111</v>
      </c>
      <c r="G94" s="20">
        <v>43118</v>
      </c>
      <c r="H94" s="6" t="s">
        <v>84</v>
      </c>
    </row>
    <row r="95" spans="1:12" s="34" customFormat="1" ht="15.75" x14ac:dyDescent="0.25">
      <c r="A95" s="16">
        <v>12</v>
      </c>
      <c r="B95" s="17" t="s">
        <v>45</v>
      </c>
      <c r="C95" s="18" t="s">
        <v>46</v>
      </c>
      <c r="D95" s="47">
        <v>5878</v>
      </c>
      <c r="E95" s="26">
        <v>269.95999999999998</v>
      </c>
      <c r="F95" s="20">
        <v>43111</v>
      </c>
      <c r="G95" s="20">
        <v>43118</v>
      </c>
      <c r="H95" s="6" t="s">
        <v>84</v>
      </c>
    </row>
    <row r="96" spans="1:12" s="34" customFormat="1" ht="15.75" x14ac:dyDescent="0.25">
      <c r="A96" s="16">
        <v>13</v>
      </c>
      <c r="B96" s="17" t="s">
        <v>47</v>
      </c>
      <c r="C96" s="18" t="s">
        <v>48</v>
      </c>
      <c r="D96" s="47">
        <v>4073</v>
      </c>
      <c r="E96" s="26">
        <v>71.2</v>
      </c>
      <c r="F96" s="20">
        <v>43111</v>
      </c>
      <c r="G96" s="20">
        <v>43117</v>
      </c>
      <c r="H96" s="6"/>
    </row>
    <row r="97" spans="1:8" s="34" customFormat="1" ht="15.75" x14ac:dyDescent="0.25">
      <c r="A97" s="16">
        <v>14</v>
      </c>
      <c r="B97" s="17" t="s">
        <v>49</v>
      </c>
      <c r="C97" s="18" t="s">
        <v>50</v>
      </c>
      <c r="D97" s="47">
        <v>2465</v>
      </c>
      <c r="E97" s="26">
        <v>2601.4</v>
      </c>
      <c r="F97" s="20">
        <v>43111</v>
      </c>
      <c r="G97" s="20">
        <v>43139</v>
      </c>
      <c r="H97" s="6" t="s">
        <v>80</v>
      </c>
    </row>
    <row r="98" spans="1:8" s="34" customFormat="1" ht="15.75" x14ac:dyDescent="0.25">
      <c r="A98" s="16">
        <v>15</v>
      </c>
      <c r="B98" s="17" t="s">
        <v>51</v>
      </c>
      <c r="C98" s="18" t="s">
        <v>52</v>
      </c>
      <c r="D98" s="47">
        <v>10058</v>
      </c>
      <c r="E98" s="26">
        <v>122</v>
      </c>
      <c r="F98" s="20">
        <v>43111</v>
      </c>
      <c r="G98" s="20">
        <v>43117</v>
      </c>
      <c r="H98" s="6"/>
    </row>
    <row r="99" spans="1:8" s="34" customFormat="1" ht="15.75" x14ac:dyDescent="0.25">
      <c r="A99" s="16">
        <v>16</v>
      </c>
      <c r="B99" s="17" t="s">
        <v>51</v>
      </c>
      <c r="C99" s="18" t="s">
        <v>52</v>
      </c>
      <c r="D99" s="47">
        <v>10059</v>
      </c>
      <c r="E99" s="26">
        <v>122.95</v>
      </c>
      <c r="F99" s="20">
        <v>43111</v>
      </c>
      <c r="G99" s="20">
        <v>43117</v>
      </c>
      <c r="H99" s="6"/>
    </row>
    <row r="100" spans="1:8" s="34" customFormat="1" ht="15.75" x14ac:dyDescent="0.25">
      <c r="A100" s="16">
        <v>17</v>
      </c>
      <c r="B100" s="17" t="s">
        <v>51</v>
      </c>
      <c r="C100" s="18" t="s">
        <v>52</v>
      </c>
      <c r="D100" s="47">
        <v>10060</v>
      </c>
      <c r="E100" s="26">
        <v>350</v>
      </c>
      <c r="F100" s="20">
        <v>43111</v>
      </c>
      <c r="G100" s="20">
        <v>43117</v>
      </c>
      <c r="H100" s="6"/>
    </row>
    <row r="101" spans="1:8" s="34" customFormat="1" ht="15.75" x14ac:dyDescent="0.25">
      <c r="A101" s="16">
        <v>18</v>
      </c>
      <c r="B101" s="17" t="s">
        <v>53</v>
      </c>
      <c r="C101" s="18" t="s">
        <v>54</v>
      </c>
      <c r="D101" s="47">
        <v>5232</v>
      </c>
      <c r="E101" s="26">
        <v>85.4</v>
      </c>
      <c r="F101" s="20">
        <v>43111</v>
      </c>
      <c r="G101" s="20">
        <v>43117</v>
      </c>
      <c r="H101" s="6"/>
    </row>
    <row r="102" spans="1:8" s="34" customFormat="1" ht="15.75" x14ac:dyDescent="0.25">
      <c r="A102" s="16">
        <v>19</v>
      </c>
      <c r="B102" s="17" t="s">
        <v>55</v>
      </c>
      <c r="C102" s="18" t="s">
        <v>56</v>
      </c>
      <c r="D102" s="47">
        <v>290</v>
      </c>
      <c r="E102" s="26">
        <v>28.4</v>
      </c>
      <c r="F102" s="20">
        <v>43111</v>
      </c>
      <c r="G102" s="20">
        <v>43117</v>
      </c>
      <c r="H102" s="6"/>
    </row>
    <row r="103" spans="1:8" s="34" customFormat="1" ht="15.75" x14ac:dyDescent="0.25">
      <c r="A103" s="16">
        <v>20</v>
      </c>
      <c r="B103" s="17" t="s">
        <v>59</v>
      </c>
      <c r="C103" s="18" t="s">
        <v>60</v>
      </c>
      <c r="D103" s="47">
        <v>2821</v>
      </c>
      <c r="E103" s="26">
        <v>38.200000000000003</v>
      </c>
      <c r="F103" s="20">
        <v>43112</v>
      </c>
      <c r="G103" s="20">
        <v>43117</v>
      </c>
      <c r="H103" s="6"/>
    </row>
    <row r="104" spans="1:8" s="34" customFormat="1" ht="15.75" x14ac:dyDescent="0.25">
      <c r="A104" s="16">
        <v>21</v>
      </c>
      <c r="B104" s="17" t="s">
        <v>59</v>
      </c>
      <c r="C104" s="18" t="s">
        <v>60</v>
      </c>
      <c r="D104" s="47">
        <v>2823</v>
      </c>
      <c r="E104" s="26">
        <v>152.80000000000001</v>
      </c>
      <c r="F104" s="20">
        <v>43112</v>
      </c>
      <c r="G104" s="20">
        <v>43117</v>
      </c>
      <c r="H104" s="6"/>
    </row>
    <row r="105" spans="1:8" s="34" customFormat="1" ht="15.75" x14ac:dyDescent="0.25">
      <c r="A105" s="16">
        <v>22</v>
      </c>
      <c r="B105" s="17" t="s">
        <v>61</v>
      </c>
      <c r="C105" s="18" t="s">
        <v>62</v>
      </c>
      <c r="D105" s="47">
        <v>19215</v>
      </c>
      <c r="E105" s="26">
        <v>12</v>
      </c>
      <c r="F105" s="20">
        <v>43115</v>
      </c>
      <c r="G105" s="20">
        <v>43138</v>
      </c>
      <c r="H105" s="6"/>
    </row>
    <row r="106" spans="1:8" s="34" customFormat="1" ht="15.75" x14ac:dyDescent="0.25">
      <c r="A106" s="16">
        <v>23</v>
      </c>
      <c r="B106" s="17" t="s">
        <v>61</v>
      </c>
      <c r="C106" s="18" t="s">
        <v>62</v>
      </c>
      <c r="D106" s="47">
        <v>19216</v>
      </c>
      <c r="E106" s="26">
        <v>540.5</v>
      </c>
      <c r="F106" s="20">
        <v>43115</v>
      </c>
      <c r="G106" s="20">
        <v>43138</v>
      </c>
      <c r="H106" s="6"/>
    </row>
    <row r="107" spans="1:8" s="34" customFormat="1" ht="15.75" x14ac:dyDescent="0.25">
      <c r="A107" s="16">
        <v>24</v>
      </c>
      <c r="B107" s="17" t="s">
        <v>61</v>
      </c>
      <c r="C107" s="18" t="s">
        <v>62</v>
      </c>
      <c r="D107" s="47">
        <v>19218</v>
      </c>
      <c r="E107" s="26">
        <v>77.599999999999994</v>
      </c>
      <c r="F107" s="20">
        <v>43115</v>
      </c>
      <c r="G107" s="20">
        <v>43138</v>
      </c>
      <c r="H107" s="6"/>
    </row>
    <row r="108" spans="1:8" s="34" customFormat="1" ht="15.75" x14ac:dyDescent="0.25">
      <c r="A108" s="16">
        <v>25</v>
      </c>
      <c r="B108" s="17" t="s">
        <v>61</v>
      </c>
      <c r="C108" s="18" t="s">
        <v>62</v>
      </c>
      <c r="D108" s="47">
        <v>19219</v>
      </c>
      <c r="E108" s="26">
        <v>738.54</v>
      </c>
      <c r="F108" s="20">
        <v>43115</v>
      </c>
      <c r="G108" s="20">
        <v>43139</v>
      </c>
      <c r="H108" s="6"/>
    </row>
    <row r="109" spans="1:8" s="34" customFormat="1" ht="15.75" x14ac:dyDescent="0.25">
      <c r="A109" s="16">
        <v>26</v>
      </c>
      <c r="B109" s="17" t="s">
        <v>61</v>
      </c>
      <c r="C109" s="18" t="s">
        <v>62</v>
      </c>
      <c r="D109" s="47">
        <v>19221</v>
      </c>
      <c r="E109" s="26">
        <v>36.200000000000003</v>
      </c>
      <c r="F109" s="20">
        <v>43115</v>
      </c>
      <c r="G109" s="20">
        <v>43138</v>
      </c>
      <c r="H109" s="6"/>
    </row>
    <row r="110" spans="1:8" s="34" customFormat="1" ht="15.75" x14ac:dyDescent="0.25">
      <c r="A110" s="16">
        <v>27</v>
      </c>
      <c r="B110" s="17" t="s">
        <v>61</v>
      </c>
      <c r="C110" s="18" t="s">
        <v>62</v>
      </c>
      <c r="D110" s="47">
        <v>19222</v>
      </c>
      <c r="E110" s="26">
        <v>164.4</v>
      </c>
      <c r="F110" s="20">
        <v>43115</v>
      </c>
      <c r="G110" s="20">
        <v>43138</v>
      </c>
      <c r="H110" s="6"/>
    </row>
    <row r="111" spans="1:8" s="34" customFormat="1" ht="15.75" x14ac:dyDescent="0.25">
      <c r="A111" s="16">
        <v>28</v>
      </c>
      <c r="B111" s="17" t="s">
        <v>63</v>
      </c>
      <c r="C111" s="18" t="s">
        <v>64</v>
      </c>
      <c r="D111" s="47">
        <v>1867</v>
      </c>
      <c r="E111" s="26">
        <v>166.25</v>
      </c>
      <c r="F111" s="20">
        <v>43116</v>
      </c>
      <c r="G111" s="20">
        <v>43139</v>
      </c>
      <c r="H111" s="6"/>
    </row>
    <row r="112" spans="1:8" s="34" customFormat="1" ht="15.75" x14ac:dyDescent="0.25">
      <c r="A112" s="16">
        <v>29</v>
      </c>
      <c r="B112" s="17" t="s">
        <v>65</v>
      </c>
      <c r="C112" s="18" t="s">
        <v>66</v>
      </c>
      <c r="D112" s="47">
        <v>1423</v>
      </c>
      <c r="E112" s="26">
        <v>40</v>
      </c>
      <c r="F112" s="20">
        <v>43116</v>
      </c>
      <c r="G112" s="20">
        <v>43138</v>
      </c>
      <c r="H112" s="6"/>
    </row>
    <row r="113" spans="1:8" s="34" customFormat="1" ht="15.75" x14ac:dyDescent="0.25">
      <c r="A113" s="16">
        <v>30</v>
      </c>
      <c r="B113" s="17" t="s">
        <v>67</v>
      </c>
      <c r="C113" s="18" t="s">
        <v>68</v>
      </c>
      <c r="D113" s="47">
        <v>451</v>
      </c>
      <c r="E113" s="26">
        <v>739.95</v>
      </c>
      <c r="F113" s="20">
        <v>43116</v>
      </c>
      <c r="G113" s="20">
        <v>43139</v>
      </c>
      <c r="H113" s="6"/>
    </row>
    <row r="114" spans="1:8" s="34" customFormat="1" ht="15.75" x14ac:dyDescent="0.25">
      <c r="A114" s="16">
        <v>31</v>
      </c>
      <c r="B114" s="17" t="s">
        <v>69</v>
      </c>
      <c r="C114" s="18" t="s">
        <v>70</v>
      </c>
      <c r="D114" s="47">
        <v>17609816</v>
      </c>
      <c r="E114" s="26">
        <v>372</v>
      </c>
      <c r="F114" s="20">
        <v>43116</v>
      </c>
      <c r="G114" s="20">
        <v>43139</v>
      </c>
      <c r="H114" s="6"/>
    </row>
    <row r="115" spans="1:8" s="34" customFormat="1" ht="15.75" x14ac:dyDescent="0.25">
      <c r="A115" s="16">
        <v>32</v>
      </c>
      <c r="B115" s="17" t="s">
        <v>71</v>
      </c>
      <c r="C115" s="18" t="s">
        <v>72</v>
      </c>
      <c r="D115" s="47">
        <v>1878</v>
      </c>
      <c r="E115" s="26">
        <v>66</v>
      </c>
      <c r="F115" s="20">
        <v>43116</v>
      </c>
      <c r="G115" s="20">
        <v>43139</v>
      </c>
      <c r="H115" s="6"/>
    </row>
    <row r="116" spans="1:8" s="34" customFormat="1" ht="15.75" x14ac:dyDescent="0.25">
      <c r="A116" s="16">
        <v>33</v>
      </c>
      <c r="B116" s="17" t="s">
        <v>61</v>
      </c>
      <c r="C116" s="18" t="s">
        <v>62</v>
      </c>
      <c r="D116" s="47">
        <v>19217</v>
      </c>
      <c r="E116" s="26">
        <v>77.62</v>
      </c>
      <c r="F116" s="20">
        <v>43116</v>
      </c>
      <c r="G116" s="20">
        <v>43139</v>
      </c>
      <c r="H116" s="6"/>
    </row>
    <row r="117" spans="1:8" s="34" customFormat="1" ht="15.75" x14ac:dyDescent="0.25">
      <c r="A117" s="16">
        <v>34</v>
      </c>
      <c r="B117" s="17" t="s">
        <v>89</v>
      </c>
      <c r="C117" s="18" t="s">
        <v>73</v>
      </c>
      <c r="D117" s="47">
        <v>953</v>
      </c>
      <c r="E117" s="26">
        <v>378</v>
      </c>
      <c r="F117" s="20">
        <v>43116</v>
      </c>
      <c r="G117" s="20">
        <v>43139</v>
      </c>
      <c r="H117" s="6"/>
    </row>
    <row r="118" spans="1:8" s="34" customFormat="1" ht="15.75" x14ac:dyDescent="0.25">
      <c r="A118" s="16">
        <v>35</v>
      </c>
      <c r="B118" s="17" t="s">
        <v>74</v>
      </c>
      <c r="C118" s="22" t="s">
        <v>75</v>
      </c>
      <c r="D118" s="47">
        <v>255</v>
      </c>
      <c r="E118" s="26">
        <v>407</v>
      </c>
      <c r="F118" s="20">
        <v>43116</v>
      </c>
      <c r="G118" s="20">
        <v>43139</v>
      </c>
      <c r="H118" s="6"/>
    </row>
    <row r="119" spans="1:8" s="34" customFormat="1" ht="15.75" x14ac:dyDescent="0.25">
      <c r="A119" s="16">
        <v>36</v>
      </c>
      <c r="B119" s="17" t="s">
        <v>61</v>
      </c>
      <c r="C119" s="22" t="s">
        <v>62</v>
      </c>
      <c r="D119" s="47">
        <v>19220</v>
      </c>
      <c r="E119" s="26">
        <v>2046.62</v>
      </c>
      <c r="F119" s="20">
        <v>43117</v>
      </c>
      <c r="G119" s="20">
        <v>43139</v>
      </c>
      <c r="H119" s="6"/>
    </row>
    <row r="120" spans="1:8" s="34" customFormat="1" ht="15.75" x14ac:dyDescent="0.25">
      <c r="A120" s="16">
        <v>37</v>
      </c>
      <c r="B120" s="17" t="s">
        <v>76</v>
      </c>
      <c r="C120" s="22" t="s">
        <v>77</v>
      </c>
      <c r="D120" s="47">
        <v>1558</v>
      </c>
      <c r="E120" s="26">
        <v>5276</v>
      </c>
      <c r="F120" s="20">
        <v>43117</v>
      </c>
      <c r="G120" s="20">
        <v>43139</v>
      </c>
      <c r="H120" s="6"/>
    </row>
    <row r="121" spans="1:8" s="34" customFormat="1" ht="15.75" x14ac:dyDescent="0.25">
      <c r="A121" s="16">
        <v>38</v>
      </c>
      <c r="B121" s="17" t="s">
        <v>78</v>
      </c>
      <c r="C121" s="22" t="s">
        <v>79</v>
      </c>
      <c r="D121" s="47">
        <v>3558</v>
      </c>
      <c r="E121" s="26">
        <v>61.74</v>
      </c>
      <c r="F121" s="20">
        <v>43117</v>
      </c>
      <c r="G121" s="20">
        <v>43139</v>
      </c>
      <c r="H121" s="6"/>
    </row>
    <row r="122" spans="1:8" s="34" customFormat="1" ht="15.75" x14ac:dyDescent="0.25">
      <c r="A122" s="16">
        <v>39</v>
      </c>
      <c r="B122" s="17" t="s">
        <v>59</v>
      </c>
      <c r="C122" s="22" t="s">
        <v>60</v>
      </c>
      <c r="D122" s="47">
        <v>2822</v>
      </c>
      <c r="E122" s="26">
        <v>357.5</v>
      </c>
      <c r="F122" s="20">
        <v>43118</v>
      </c>
      <c r="G122" s="20">
        <v>43139</v>
      </c>
      <c r="H122" s="6"/>
    </row>
    <row r="123" spans="1:8" s="34" customFormat="1" ht="15.75" x14ac:dyDescent="0.25">
      <c r="A123" s="16">
        <v>40</v>
      </c>
      <c r="B123" s="17" t="s">
        <v>59</v>
      </c>
      <c r="C123" s="22" t="s">
        <v>60</v>
      </c>
      <c r="D123" s="47">
        <v>2824</v>
      </c>
      <c r="E123" s="26">
        <v>197.13</v>
      </c>
      <c r="F123" s="20">
        <v>43118</v>
      </c>
      <c r="G123" s="20">
        <v>43139</v>
      </c>
      <c r="H123" s="6"/>
    </row>
    <row r="124" spans="1:8" s="34" customFormat="1" ht="15.75" x14ac:dyDescent="0.25">
      <c r="A124" s="16">
        <v>41</v>
      </c>
      <c r="B124" s="17" t="s">
        <v>51</v>
      </c>
      <c r="C124" s="22" t="s">
        <v>52</v>
      </c>
      <c r="D124" s="47">
        <v>10061</v>
      </c>
      <c r="E124" s="26">
        <v>262.38</v>
      </c>
      <c r="F124" s="20">
        <v>43118</v>
      </c>
      <c r="G124" s="20">
        <v>43139</v>
      </c>
      <c r="H124" s="6"/>
    </row>
    <row r="125" spans="1:8" s="34" customFormat="1" ht="15.75" x14ac:dyDescent="0.25">
      <c r="A125" s="16">
        <v>42</v>
      </c>
      <c r="B125" s="17" t="s">
        <v>81</v>
      </c>
      <c r="C125" s="22" t="s">
        <v>82</v>
      </c>
      <c r="D125" s="47">
        <v>2338</v>
      </c>
      <c r="E125" s="26">
        <v>233.18</v>
      </c>
      <c r="F125" s="20">
        <v>43118</v>
      </c>
      <c r="G125" s="20">
        <v>43139</v>
      </c>
      <c r="H125" s="6"/>
    </row>
    <row r="126" spans="1:8" s="34" customFormat="1" ht="15.75" x14ac:dyDescent="0.25">
      <c r="A126" s="16">
        <v>43</v>
      </c>
      <c r="B126" s="17" t="s">
        <v>85</v>
      </c>
      <c r="C126" s="22" t="s">
        <v>86</v>
      </c>
      <c r="D126" s="47">
        <v>988</v>
      </c>
      <c r="E126" s="26">
        <v>3479.6</v>
      </c>
      <c r="F126" s="20">
        <v>43119</v>
      </c>
      <c r="G126" s="20">
        <v>43139</v>
      </c>
      <c r="H126" s="6"/>
    </row>
    <row r="127" spans="1:8" s="34" customFormat="1" ht="15.75" x14ac:dyDescent="0.25">
      <c r="A127" s="16">
        <v>44</v>
      </c>
      <c r="B127" s="17" t="s">
        <v>87</v>
      </c>
      <c r="C127" s="22" t="s">
        <v>88</v>
      </c>
      <c r="D127" s="47">
        <v>9241</v>
      </c>
      <c r="E127" s="26">
        <v>2000</v>
      </c>
      <c r="F127" s="20">
        <v>43119</v>
      </c>
      <c r="G127" s="20">
        <v>43138</v>
      </c>
      <c r="H127" s="6" t="s">
        <v>84</v>
      </c>
    </row>
    <row r="128" spans="1:8" s="34" customFormat="1" ht="15.75" x14ac:dyDescent="0.25">
      <c r="A128" s="16">
        <v>45</v>
      </c>
      <c r="B128" s="17" t="s">
        <v>89</v>
      </c>
      <c r="C128" s="22" t="s">
        <v>73</v>
      </c>
      <c r="D128" s="47">
        <v>954</v>
      </c>
      <c r="E128" s="26">
        <v>9768.75</v>
      </c>
      <c r="F128" s="20">
        <v>43119</v>
      </c>
      <c r="G128" s="20">
        <v>43138</v>
      </c>
      <c r="H128" s="6" t="s">
        <v>84</v>
      </c>
    </row>
    <row r="129" spans="1:8" s="34" customFormat="1" ht="15.75" x14ac:dyDescent="0.25">
      <c r="A129" s="16">
        <v>46</v>
      </c>
      <c r="B129" s="17" t="s">
        <v>89</v>
      </c>
      <c r="C129" s="22" t="s">
        <v>73</v>
      </c>
      <c r="D129" s="47">
        <v>955</v>
      </c>
      <c r="E129" s="26">
        <v>7650</v>
      </c>
      <c r="F129" s="20">
        <v>43119</v>
      </c>
      <c r="G129" s="20">
        <v>43138</v>
      </c>
      <c r="H129" s="6" t="s">
        <v>84</v>
      </c>
    </row>
    <row r="130" spans="1:8" s="34" customFormat="1" ht="15.75" x14ac:dyDescent="0.25">
      <c r="A130" s="16">
        <v>47</v>
      </c>
      <c r="B130" s="17" t="s">
        <v>90</v>
      </c>
      <c r="C130" s="22" t="s">
        <v>91</v>
      </c>
      <c r="D130" s="47">
        <v>7247</v>
      </c>
      <c r="E130" s="26">
        <v>6050</v>
      </c>
      <c r="F130" s="20">
        <v>43122</v>
      </c>
      <c r="G130" s="20">
        <v>43138</v>
      </c>
      <c r="H130" s="6" t="s">
        <v>84</v>
      </c>
    </row>
    <row r="131" spans="1:8" s="34" customFormat="1" ht="15.75" x14ac:dyDescent="0.25">
      <c r="A131" s="16">
        <v>48</v>
      </c>
      <c r="B131" s="17" t="s">
        <v>90</v>
      </c>
      <c r="C131" s="22" t="s">
        <v>91</v>
      </c>
      <c r="D131" s="47">
        <v>7248</v>
      </c>
      <c r="E131" s="26">
        <v>2250</v>
      </c>
      <c r="F131" s="20">
        <v>43122</v>
      </c>
      <c r="G131" s="20">
        <v>43138</v>
      </c>
      <c r="H131" s="6" t="s">
        <v>84</v>
      </c>
    </row>
    <row r="132" spans="1:8" s="34" customFormat="1" ht="15.75" x14ac:dyDescent="0.25">
      <c r="A132" s="16">
        <v>49</v>
      </c>
      <c r="B132" s="17" t="s">
        <v>92</v>
      </c>
      <c r="C132" s="22" t="s">
        <v>93</v>
      </c>
      <c r="D132" s="47">
        <v>2408</v>
      </c>
      <c r="E132" s="26">
        <v>342.5</v>
      </c>
      <c r="F132" s="20">
        <v>43122</v>
      </c>
      <c r="G132" s="20">
        <v>43139</v>
      </c>
      <c r="H132" s="6"/>
    </row>
    <row r="133" spans="1:8" s="34" customFormat="1" ht="15.75" x14ac:dyDescent="0.25">
      <c r="A133" s="16">
        <v>50</v>
      </c>
      <c r="B133" s="17" t="s">
        <v>49</v>
      </c>
      <c r="C133" s="22" t="s">
        <v>50</v>
      </c>
      <c r="D133" s="47">
        <v>2464</v>
      </c>
      <c r="E133" s="26">
        <v>1034.1500000000001</v>
      </c>
      <c r="F133" s="20">
        <v>43122</v>
      </c>
      <c r="G133" s="20">
        <v>43139</v>
      </c>
      <c r="H133" s="6"/>
    </row>
    <row r="134" spans="1:8" s="34" customFormat="1" ht="15.75" x14ac:dyDescent="0.25">
      <c r="A134" s="16">
        <v>51</v>
      </c>
      <c r="B134" s="17" t="s">
        <v>94</v>
      </c>
      <c r="C134" s="22" t="s">
        <v>95</v>
      </c>
      <c r="D134" s="47">
        <v>12103</v>
      </c>
      <c r="E134" s="26">
        <v>369.4</v>
      </c>
      <c r="F134" s="20">
        <v>43122</v>
      </c>
      <c r="G134" s="20">
        <v>43139</v>
      </c>
      <c r="H134" s="6"/>
    </row>
    <row r="135" spans="1:8" s="34" customFormat="1" ht="15.75" x14ac:dyDescent="0.25">
      <c r="A135" s="16">
        <v>52</v>
      </c>
      <c r="B135" s="17" t="s">
        <v>81</v>
      </c>
      <c r="C135" s="22" t="s">
        <v>82</v>
      </c>
      <c r="D135" s="47">
        <v>2337</v>
      </c>
      <c r="E135" s="26">
        <v>108.34</v>
      </c>
      <c r="F135" s="20">
        <v>43122</v>
      </c>
      <c r="G135" s="20">
        <v>43139</v>
      </c>
      <c r="H135" s="6"/>
    </row>
    <row r="136" spans="1:8" s="34" customFormat="1" ht="15.75" x14ac:dyDescent="0.25">
      <c r="A136" s="16">
        <v>53</v>
      </c>
      <c r="B136" s="17" t="s">
        <v>96</v>
      </c>
      <c r="C136" s="22" t="s">
        <v>97</v>
      </c>
      <c r="D136" s="47">
        <v>149</v>
      </c>
      <c r="E136" s="26">
        <v>787.02</v>
      </c>
      <c r="F136" s="20">
        <v>43122</v>
      </c>
      <c r="G136" s="20">
        <v>43139</v>
      </c>
      <c r="H136" s="6"/>
    </row>
    <row r="137" spans="1:8" s="34" customFormat="1" ht="15.75" x14ac:dyDescent="0.25">
      <c r="A137" s="16">
        <v>54</v>
      </c>
      <c r="B137" s="17" t="s">
        <v>96</v>
      </c>
      <c r="C137" s="22" t="s">
        <v>97</v>
      </c>
      <c r="D137" s="47">
        <v>150</v>
      </c>
      <c r="E137" s="26">
        <v>2590.9299999999998</v>
      </c>
      <c r="F137" s="20">
        <v>43122</v>
      </c>
      <c r="G137" s="20">
        <v>43139</v>
      </c>
      <c r="H137" s="6"/>
    </row>
    <row r="138" spans="1:8" s="34" customFormat="1" ht="15.75" x14ac:dyDescent="0.25">
      <c r="A138" s="16">
        <v>55</v>
      </c>
      <c r="B138" s="17" t="s">
        <v>67</v>
      </c>
      <c r="C138" s="22" t="s">
        <v>68</v>
      </c>
      <c r="D138" s="47">
        <v>460</v>
      </c>
      <c r="E138" s="26">
        <v>860</v>
      </c>
      <c r="F138" s="20">
        <v>43122</v>
      </c>
      <c r="G138" s="20">
        <v>43139</v>
      </c>
      <c r="H138" s="6"/>
    </row>
    <row r="139" spans="1:8" s="34" customFormat="1" ht="15.75" x14ac:dyDescent="0.25">
      <c r="A139" s="16">
        <v>56</v>
      </c>
      <c r="B139" s="17" t="s">
        <v>98</v>
      </c>
      <c r="C139" s="22" t="s">
        <v>99</v>
      </c>
      <c r="D139" s="47">
        <v>4702</v>
      </c>
      <c r="E139" s="26">
        <v>518.4</v>
      </c>
      <c r="F139" s="20">
        <v>43123</v>
      </c>
      <c r="G139" s="20">
        <v>43139</v>
      </c>
      <c r="H139" s="6"/>
    </row>
    <row r="140" spans="1:8" s="34" customFormat="1" ht="15.75" x14ac:dyDescent="0.25">
      <c r="A140" s="16">
        <v>57</v>
      </c>
      <c r="B140" s="17" t="s">
        <v>113</v>
      </c>
      <c r="C140" s="22" t="s">
        <v>114</v>
      </c>
      <c r="D140" s="47">
        <v>324</v>
      </c>
      <c r="E140" s="26">
        <v>2390.6</v>
      </c>
      <c r="F140" s="20">
        <v>43123</v>
      </c>
      <c r="G140" s="20">
        <v>43140</v>
      </c>
      <c r="H140" s="6"/>
    </row>
    <row r="141" spans="1:8" s="34" customFormat="1" ht="15.75" x14ac:dyDescent="0.25">
      <c r="A141" s="16">
        <v>58</v>
      </c>
      <c r="B141" s="17" t="s">
        <v>103</v>
      </c>
      <c r="C141" s="22" t="s">
        <v>104</v>
      </c>
      <c r="D141" s="47">
        <v>33</v>
      </c>
      <c r="E141" s="26">
        <v>1030</v>
      </c>
      <c r="F141" s="20">
        <v>43123</v>
      </c>
      <c r="G141" s="20">
        <v>43139</v>
      </c>
      <c r="H141" s="6"/>
    </row>
    <row r="142" spans="1:8" s="34" customFormat="1" ht="15.75" x14ac:dyDescent="0.25">
      <c r="A142" s="16">
        <v>59</v>
      </c>
      <c r="B142" s="17" t="s">
        <v>105</v>
      </c>
      <c r="C142" s="22" t="s">
        <v>106</v>
      </c>
      <c r="D142" s="47">
        <v>137</v>
      </c>
      <c r="E142" s="26">
        <v>247.56</v>
      </c>
      <c r="F142" s="20">
        <v>43123</v>
      </c>
      <c r="G142" s="20">
        <v>43139</v>
      </c>
      <c r="H142" s="6"/>
    </row>
    <row r="143" spans="1:8" s="34" customFormat="1" ht="15.75" x14ac:dyDescent="0.25">
      <c r="A143" s="16">
        <v>60</v>
      </c>
      <c r="B143" s="17" t="s">
        <v>107</v>
      </c>
      <c r="C143" s="22" t="s">
        <v>108</v>
      </c>
      <c r="D143" s="47">
        <v>1814</v>
      </c>
      <c r="E143" s="26">
        <v>1116.74</v>
      </c>
      <c r="F143" s="20">
        <v>43123</v>
      </c>
      <c r="G143" s="20">
        <v>43139</v>
      </c>
      <c r="H143" s="6"/>
    </row>
    <row r="144" spans="1:8" s="34" customFormat="1" ht="15.75" x14ac:dyDescent="0.25">
      <c r="A144" s="16">
        <v>61</v>
      </c>
      <c r="B144" s="17" t="s">
        <v>109</v>
      </c>
      <c r="C144" s="22" t="s">
        <v>110</v>
      </c>
      <c r="D144" s="47">
        <v>5002</v>
      </c>
      <c r="E144" s="26">
        <v>687.99</v>
      </c>
      <c r="F144" s="20">
        <v>43123</v>
      </c>
      <c r="G144" s="20">
        <v>43139</v>
      </c>
      <c r="H144" s="6"/>
    </row>
    <row r="145" spans="1:8" s="34" customFormat="1" ht="15.75" x14ac:dyDescent="0.25">
      <c r="A145" s="16">
        <v>62</v>
      </c>
      <c r="B145" s="17" t="s">
        <v>111</v>
      </c>
      <c r="C145" s="22" t="s">
        <v>112</v>
      </c>
      <c r="D145" s="47">
        <v>31897</v>
      </c>
      <c r="E145" s="26">
        <v>506</v>
      </c>
      <c r="F145" s="20">
        <v>43123</v>
      </c>
      <c r="G145" s="20">
        <v>43139</v>
      </c>
      <c r="H145" s="6"/>
    </row>
    <row r="146" spans="1:8" s="34" customFormat="1" ht="15.75" x14ac:dyDescent="0.25">
      <c r="A146" s="16">
        <v>63</v>
      </c>
      <c r="B146" s="17" t="s">
        <v>115</v>
      </c>
      <c r="C146" s="22" t="s">
        <v>116</v>
      </c>
      <c r="D146" s="47">
        <v>5429</v>
      </c>
      <c r="E146" s="26">
        <v>969.4</v>
      </c>
      <c r="F146" s="20">
        <v>43124</v>
      </c>
      <c r="G146" s="20">
        <v>43139</v>
      </c>
      <c r="H146" s="6"/>
    </row>
    <row r="147" spans="1:8" s="34" customFormat="1" ht="15.75" x14ac:dyDescent="0.25">
      <c r="A147" s="16">
        <v>64</v>
      </c>
      <c r="B147" s="17" t="s">
        <v>115</v>
      </c>
      <c r="C147" s="22" t="s">
        <v>116</v>
      </c>
      <c r="D147" s="47">
        <v>5430</v>
      </c>
      <c r="E147" s="26">
        <v>969.4</v>
      </c>
      <c r="F147" s="20">
        <v>43124</v>
      </c>
      <c r="G147" s="20">
        <v>43139</v>
      </c>
      <c r="H147" s="6"/>
    </row>
    <row r="148" spans="1:8" s="34" customFormat="1" ht="15.75" x14ac:dyDescent="0.25">
      <c r="A148" s="16">
        <v>65</v>
      </c>
      <c r="B148" s="17" t="s">
        <v>121</v>
      </c>
      <c r="C148" s="22" t="s">
        <v>122</v>
      </c>
      <c r="D148" s="47">
        <v>32</v>
      </c>
      <c r="E148" s="26">
        <v>310.5</v>
      </c>
      <c r="F148" s="20">
        <v>43124</v>
      </c>
      <c r="G148" s="20">
        <v>43140</v>
      </c>
      <c r="H148" s="6"/>
    </row>
    <row r="149" spans="1:8" s="34" customFormat="1" ht="15.75" x14ac:dyDescent="0.25">
      <c r="A149" s="16">
        <v>66</v>
      </c>
      <c r="B149" s="17" t="s">
        <v>123</v>
      </c>
      <c r="C149" s="51" t="s">
        <v>124</v>
      </c>
      <c r="D149" s="47">
        <v>811</v>
      </c>
      <c r="E149" s="52">
        <v>535.02</v>
      </c>
      <c r="F149" s="53">
        <v>43125</v>
      </c>
      <c r="G149" s="20">
        <v>43140</v>
      </c>
      <c r="H149" s="6"/>
    </row>
    <row r="150" spans="1:8" s="34" customFormat="1" ht="15.75" x14ac:dyDescent="0.25">
      <c r="A150" s="16">
        <v>67</v>
      </c>
      <c r="B150" s="17" t="s">
        <v>129</v>
      </c>
      <c r="C150" s="51" t="s">
        <v>130</v>
      </c>
      <c r="D150" s="47">
        <v>10181</v>
      </c>
      <c r="E150" s="52">
        <v>1248.5</v>
      </c>
      <c r="F150" s="53">
        <v>43129</v>
      </c>
      <c r="G150" s="20">
        <v>43140</v>
      </c>
      <c r="H150" s="6"/>
    </row>
    <row r="151" spans="1:8" s="34" customFormat="1" ht="15.75" x14ac:dyDescent="0.25">
      <c r="A151" s="16">
        <v>68</v>
      </c>
      <c r="B151" s="17" t="s">
        <v>134</v>
      </c>
      <c r="C151" s="51" t="s">
        <v>135</v>
      </c>
      <c r="D151" s="47">
        <v>23110</v>
      </c>
      <c r="E151" s="52">
        <v>2294</v>
      </c>
      <c r="F151" s="53">
        <v>43130</v>
      </c>
      <c r="G151" s="20">
        <v>43140</v>
      </c>
      <c r="H151" s="6"/>
    </row>
    <row r="152" spans="1:8" s="34" customFormat="1" ht="15.75" x14ac:dyDescent="0.25">
      <c r="A152" s="16">
        <v>69</v>
      </c>
      <c r="B152" s="17" t="s">
        <v>123</v>
      </c>
      <c r="C152" s="51" t="s">
        <v>124</v>
      </c>
      <c r="D152" s="47">
        <v>776</v>
      </c>
      <c r="E152" s="52">
        <v>359.58</v>
      </c>
      <c r="F152" s="53">
        <v>43130</v>
      </c>
      <c r="G152" s="20">
        <v>43140</v>
      </c>
      <c r="H152" s="6"/>
    </row>
    <row r="153" spans="1:8" s="34" customFormat="1" ht="15.75" x14ac:dyDescent="0.25">
      <c r="A153" s="16">
        <v>70</v>
      </c>
      <c r="B153" s="17" t="s">
        <v>96</v>
      </c>
      <c r="C153" s="51" t="s">
        <v>97</v>
      </c>
      <c r="D153" s="47">
        <v>152</v>
      </c>
      <c r="E153" s="52">
        <v>815.18</v>
      </c>
      <c r="F153" s="53">
        <v>43130</v>
      </c>
      <c r="G153" s="20">
        <v>43140</v>
      </c>
      <c r="H153" s="6"/>
    </row>
    <row r="154" spans="1:8" s="34" customFormat="1" ht="15.75" x14ac:dyDescent="0.25">
      <c r="A154" s="16">
        <v>71</v>
      </c>
      <c r="B154" s="17" t="s">
        <v>39</v>
      </c>
      <c r="C154" s="51" t="s">
        <v>40</v>
      </c>
      <c r="D154" s="47">
        <v>7739</v>
      </c>
      <c r="E154" s="52">
        <v>1887.9</v>
      </c>
      <c r="F154" s="53">
        <v>43130</v>
      </c>
      <c r="G154" s="20">
        <v>43140</v>
      </c>
      <c r="H154" s="6"/>
    </row>
    <row r="155" spans="1:8" s="34" customFormat="1" ht="15.75" x14ac:dyDescent="0.25">
      <c r="A155" s="16">
        <v>72</v>
      </c>
      <c r="B155" s="17" t="s">
        <v>121</v>
      </c>
      <c r="C155" s="51" t="s">
        <v>122</v>
      </c>
      <c r="D155" s="47">
        <v>31</v>
      </c>
      <c r="E155" s="52">
        <v>486.87</v>
      </c>
      <c r="F155" s="53">
        <v>43130</v>
      </c>
      <c r="G155" s="20">
        <v>43165</v>
      </c>
      <c r="H155" s="6" t="s">
        <v>80</v>
      </c>
    </row>
    <row r="156" spans="1:8" s="34" customFormat="1" ht="15.75" x14ac:dyDescent="0.25">
      <c r="A156" s="16">
        <v>73</v>
      </c>
      <c r="B156" s="17" t="s">
        <v>121</v>
      </c>
      <c r="C156" s="51" t="s">
        <v>122</v>
      </c>
      <c r="D156" s="47">
        <v>33</v>
      </c>
      <c r="E156" s="52">
        <v>1019.5</v>
      </c>
      <c r="F156" s="53">
        <v>43130</v>
      </c>
      <c r="G156" s="20">
        <v>43165</v>
      </c>
      <c r="H156" s="6" t="s">
        <v>80</v>
      </c>
    </row>
    <row r="157" spans="1:8" s="34" customFormat="1" ht="15.75" x14ac:dyDescent="0.25">
      <c r="A157" s="16">
        <v>74</v>
      </c>
      <c r="B157" s="17" t="s">
        <v>136</v>
      </c>
      <c r="C157" s="51" t="s">
        <v>137</v>
      </c>
      <c r="D157" s="47">
        <v>5343</v>
      </c>
      <c r="E157" s="52">
        <v>126.87</v>
      </c>
      <c r="F157" s="53">
        <v>43131</v>
      </c>
      <c r="G157" s="20">
        <v>43140</v>
      </c>
      <c r="H157" s="6"/>
    </row>
    <row r="158" spans="1:8" s="34" customFormat="1" ht="15.75" x14ac:dyDescent="0.25">
      <c r="A158" s="16">
        <v>75</v>
      </c>
      <c r="B158" s="17" t="s">
        <v>138</v>
      </c>
      <c r="C158" s="51" t="s">
        <v>139</v>
      </c>
      <c r="D158" s="47">
        <v>1114</v>
      </c>
      <c r="E158" s="52">
        <v>8.3000000000000007</v>
      </c>
      <c r="F158" s="53">
        <v>43131</v>
      </c>
      <c r="G158" s="20">
        <v>43140</v>
      </c>
      <c r="H158" s="6"/>
    </row>
    <row r="159" spans="1:8" s="34" customFormat="1" ht="15.75" x14ac:dyDescent="0.25">
      <c r="A159" s="16">
        <v>76</v>
      </c>
      <c r="B159" s="17" t="s">
        <v>140</v>
      </c>
      <c r="C159" s="51" t="s">
        <v>141</v>
      </c>
      <c r="D159" s="47">
        <v>2417</v>
      </c>
      <c r="E159" s="52">
        <v>39</v>
      </c>
      <c r="F159" s="53">
        <v>43131</v>
      </c>
      <c r="G159" s="20">
        <v>43140</v>
      </c>
      <c r="H159" s="6"/>
    </row>
    <row r="160" spans="1:8" s="34" customFormat="1" ht="15.75" x14ac:dyDescent="0.25">
      <c r="A160" s="16">
        <v>77</v>
      </c>
      <c r="B160" s="17" t="s">
        <v>129</v>
      </c>
      <c r="C160" s="51" t="s">
        <v>130</v>
      </c>
      <c r="D160" s="47">
        <v>10180</v>
      </c>
      <c r="E160" s="52">
        <v>42.45</v>
      </c>
      <c r="F160" s="53">
        <v>43131</v>
      </c>
      <c r="G160" s="20">
        <v>43140</v>
      </c>
      <c r="H160" s="6"/>
    </row>
    <row r="161" spans="1:8" s="34" customFormat="1" ht="15.75" x14ac:dyDescent="0.25">
      <c r="A161" s="16">
        <v>78</v>
      </c>
      <c r="B161" s="17" t="s">
        <v>142</v>
      </c>
      <c r="C161" s="51" t="s">
        <v>143</v>
      </c>
      <c r="D161" s="47">
        <v>1478</v>
      </c>
      <c r="E161" s="52">
        <v>850</v>
      </c>
      <c r="F161" s="53">
        <v>43132</v>
      </c>
      <c r="G161" s="20">
        <v>43140</v>
      </c>
      <c r="H161" s="6"/>
    </row>
    <row r="162" spans="1:8" s="34" customFormat="1" ht="15.75" x14ac:dyDescent="0.25">
      <c r="A162" s="16">
        <v>79</v>
      </c>
      <c r="B162" s="17" t="s">
        <v>144</v>
      </c>
      <c r="C162" s="51" t="s">
        <v>145</v>
      </c>
      <c r="D162" s="47">
        <v>6011</v>
      </c>
      <c r="E162" s="52">
        <v>210</v>
      </c>
      <c r="F162" s="53">
        <v>43132</v>
      </c>
      <c r="G162" s="20">
        <v>43165</v>
      </c>
      <c r="H162" s="6" t="s">
        <v>80</v>
      </c>
    </row>
    <row r="163" spans="1:8" s="34" customFormat="1" ht="15.75" x14ac:dyDescent="0.25">
      <c r="A163" s="16">
        <v>80</v>
      </c>
      <c r="B163" s="17" t="s">
        <v>146</v>
      </c>
      <c r="C163" s="51" t="s">
        <v>147</v>
      </c>
      <c r="D163" s="47">
        <v>146</v>
      </c>
      <c r="E163" s="52">
        <v>1340</v>
      </c>
      <c r="F163" s="53">
        <v>43132</v>
      </c>
      <c r="G163" s="20">
        <v>43165</v>
      </c>
      <c r="H163" s="6" t="s">
        <v>80</v>
      </c>
    </row>
    <row r="164" spans="1:8" s="34" customFormat="1" ht="15.75" x14ac:dyDescent="0.25">
      <c r="A164" s="16">
        <v>81</v>
      </c>
      <c r="B164" s="17" t="s">
        <v>148</v>
      </c>
      <c r="C164" s="51" t="s">
        <v>149</v>
      </c>
      <c r="D164" s="47">
        <v>2462</v>
      </c>
      <c r="E164" s="52">
        <v>220</v>
      </c>
      <c r="F164" s="53">
        <v>43133</v>
      </c>
      <c r="G164" s="20">
        <v>43164</v>
      </c>
      <c r="H164" s="6" t="s">
        <v>84</v>
      </c>
    </row>
    <row r="165" spans="1:8" s="34" customFormat="1" ht="15.75" x14ac:dyDescent="0.25">
      <c r="A165" s="16">
        <v>82</v>
      </c>
      <c r="B165" s="17" t="s">
        <v>148</v>
      </c>
      <c r="C165" s="51" t="s">
        <v>149</v>
      </c>
      <c r="D165" s="47">
        <v>2463</v>
      </c>
      <c r="E165" s="52">
        <v>660</v>
      </c>
      <c r="F165" s="53">
        <v>43133</v>
      </c>
      <c r="G165" s="20">
        <v>43164</v>
      </c>
      <c r="H165" s="6" t="s">
        <v>84</v>
      </c>
    </row>
    <row r="166" spans="1:8" s="34" customFormat="1" ht="15.75" x14ac:dyDescent="0.25">
      <c r="A166" s="16">
        <v>83</v>
      </c>
      <c r="B166" s="17" t="s">
        <v>150</v>
      </c>
      <c r="C166" s="51" t="s">
        <v>151</v>
      </c>
      <c r="D166" s="47">
        <v>978</v>
      </c>
      <c r="E166" s="52">
        <v>673.7</v>
      </c>
      <c r="F166" s="53">
        <v>43133</v>
      </c>
      <c r="G166" s="20">
        <v>43165</v>
      </c>
      <c r="H166" s="6" t="s">
        <v>80</v>
      </c>
    </row>
    <row r="167" spans="1:8" s="34" customFormat="1" ht="15.75" x14ac:dyDescent="0.25">
      <c r="A167" s="16">
        <v>84</v>
      </c>
      <c r="B167" s="17" t="s">
        <v>152</v>
      </c>
      <c r="C167" s="55" t="s">
        <v>153</v>
      </c>
      <c r="D167" s="47">
        <v>4431</v>
      </c>
      <c r="E167" s="52">
        <v>135</v>
      </c>
      <c r="F167" s="53">
        <v>43133</v>
      </c>
      <c r="G167" s="20">
        <v>43140</v>
      </c>
      <c r="H167" s="6"/>
    </row>
    <row r="168" spans="1:8" s="34" customFormat="1" ht="15.75" x14ac:dyDescent="0.25">
      <c r="A168" s="16">
        <v>85</v>
      </c>
      <c r="B168" s="17" t="s">
        <v>155</v>
      </c>
      <c r="C168" s="55" t="s">
        <v>156</v>
      </c>
      <c r="D168" s="47">
        <v>140</v>
      </c>
      <c r="E168" s="52">
        <v>4710</v>
      </c>
      <c r="F168" s="53">
        <v>43138</v>
      </c>
      <c r="G168" s="20">
        <v>43164</v>
      </c>
      <c r="H168" s="6" t="s">
        <v>84</v>
      </c>
    </row>
    <row r="169" spans="1:8" s="34" customFormat="1" ht="15.75" x14ac:dyDescent="0.25">
      <c r="A169" s="16">
        <v>86</v>
      </c>
      <c r="B169" s="17" t="s">
        <v>157</v>
      </c>
      <c r="C169" s="55" t="s">
        <v>158</v>
      </c>
      <c r="D169" s="47">
        <v>1403</v>
      </c>
      <c r="E169" s="52">
        <v>20</v>
      </c>
      <c r="F169" s="53">
        <v>43138</v>
      </c>
      <c r="G169" s="20">
        <v>43140</v>
      </c>
      <c r="H169" s="6"/>
    </row>
    <row r="170" spans="1:8" s="34" customFormat="1" ht="15.75" x14ac:dyDescent="0.25">
      <c r="A170" s="16">
        <v>87</v>
      </c>
      <c r="B170" s="17" t="s">
        <v>20</v>
      </c>
      <c r="C170" s="18" t="s">
        <v>25</v>
      </c>
      <c r="D170" s="35" t="s">
        <v>160</v>
      </c>
      <c r="E170" s="52">
        <v>1413.14</v>
      </c>
      <c r="F170" s="53">
        <v>43140</v>
      </c>
      <c r="G170" s="20">
        <v>43140</v>
      </c>
      <c r="H170" s="6" t="s">
        <v>161</v>
      </c>
    </row>
    <row r="171" spans="1:8" s="34" customFormat="1" ht="15.75" x14ac:dyDescent="0.25">
      <c r="A171" s="16">
        <v>88</v>
      </c>
      <c r="B171" s="17" t="s">
        <v>150</v>
      </c>
      <c r="C171" s="18" t="s">
        <v>151</v>
      </c>
      <c r="D171" s="35">
        <v>979</v>
      </c>
      <c r="E171" s="52">
        <v>41.76</v>
      </c>
      <c r="F171" s="53">
        <v>43140</v>
      </c>
      <c r="G171" s="20">
        <v>43165</v>
      </c>
      <c r="H171" s="6"/>
    </row>
    <row r="172" spans="1:8" s="34" customFormat="1" ht="15.75" x14ac:dyDescent="0.25">
      <c r="A172" s="16">
        <v>89</v>
      </c>
      <c r="B172" s="17" t="s">
        <v>162</v>
      </c>
      <c r="C172" s="18" t="s">
        <v>163</v>
      </c>
      <c r="D172" s="35">
        <v>441</v>
      </c>
      <c r="E172" s="52">
        <v>145.57</v>
      </c>
      <c r="F172" s="53">
        <v>43140</v>
      </c>
      <c r="G172" s="20">
        <v>43165</v>
      </c>
      <c r="H172" s="6"/>
    </row>
    <row r="173" spans="1:8" s="34" customFormat="1" ht="15.75" x14ac:dyDescent="0.25">
      <c r="A173" s="16">
        <v>90</v>
      </c>
      <c r="B173" s="17" t="s">
        <v>164</v>
      </c>
      <c r="C173" s="18" t="s">
        <v>165</v>
      </c>
      <c r="D173" s="47">
        <v>3864</v>
      </c>
      <c r="E173" s="52">
        <v>1275</v>
      </c>
      <c r="F173" s="53">
        <v>43140</v>
      </c>
      <c r="G173" s="20">
        <v>43165</v>
      </c>
      <c r="H173" s="6"/>
    </row>
    <row r="174" spans="1:8" s="34" customFormat="1" ht="15.75" x14ac:dyDescent="0.25">
      <c r="A174" s="16">
        <v>91</v>
      </c>
      <c r="B174" s="17" t="s">
        <v>166</v>
      </c>
      <c r="C174" s="55" t="s">
        <v>167</v>
      </c>
      <c r="D174" s="47">
        <v>10667</v>
      </c>
      <c r="E174" s="52">
        <v>679.38</v>
      </c>
      <c r="F174" s="53">
        <v>43140</v>
      </c>
      <c r="G174" s="20">
        <v>43165</v>
      </c>
      <c r="H174" s="6"/>
    </row>
    <row r="175" spans="1:8" s="34" customFormat="1" ht="15.75" x14ac:dyDescent="0.25">
      <c r="A175" s="16">
        <v>92</v>
      </c>
      <c r="B175" s="17" t="s">
        <v>63</v>
      </c>
      <c r="C175" s="55" t="s">
        <v>64</v>
      </c>
      <c r="D175" s="47">
        <v>1975</v>
      </c>
      <c r="E175" s="52">
        <v>364.92</v>
      </c>
      <c r="F175" s="53">
        <v>43145</v>
      </c>
      <c r="G175" s="20">
        <v>43165</v>
      </c>
      <c r="H175" s="6"/>
    </row>
    <row r="176" spans="1:8" s="34" customFormat="1" ht="15.75" x14ac:dyDescent="0.25">
      <c r="A176" s="16">
        <v>93</v>
      </c>
      <c r="B176" s="17" t="s">
        <v>168</v>
      </c>
      <c r="C176" s="55" t="s">
        <v>169</v>
      </c>
      <c r="D176" s="47">
        <v>77</v>
      </c>
      <c r="E176" s="52">
        <v>469.7</v>
      </c>
      <c r="F176" s="53">
        <v>43145</v>
      </c>
      <c r="G176" s="20">
        <v>43165</v>
      </c>
      <c r="H176" s="6"/>
    </row>
    <row r="177" spans="1:8" s="34" customFormat="1" ht="15.75" x14ac:dyDescent="0.25">
      <c r="A177" s="16">
        <v>94</v>
      </c>
      <c r="B177" s="17" t="s">
        <v>170</v>
      </c>
      <c r="C177" s="55" t="s">
        <v>116</v>
      </c>
      <c r="D177" s="47">
        <v>5687</v>
      </c>
      <c r="E177" s="52">
        <v>844.35</v>
      </c>
      <c r="F177" s="53">
        <v>43145</v>
      </c>
      <c r="G177" s="20">
        <v>43165</v>
      </c>
      <c r="H177" s="6"/>
    </row>
    <row r="178" spans="1:8" s="34" customFormat="1" ht="15.75" x14ac:dyDescent="0.25">
      <c r="A178" s="16">
        <v>95</v>
      </c>
      <c r="B178" s="17" t="s">
        <v>107</v>
      </c>
      <c r="C178" s="55" t="s">
        <v>108</v>
      </c>
      <c r="D178" s="47">
        <v>2107</v>
      </c>
      <c r="E178" s="52">
        <v>4</v>
      </c>
      <c r="F178" s="53">
        <v>43147</v>
      </c>
      <c r="G178" s="20">
        <v>43165</v>
      </c>
      <c r="H178" s="6"/>
    </row>
    <row r="179" spans="1:8" s="34" customFormat="1" ht="15.75" x14ac:dyDescent="0.25">
      <c r="A179" s="16">
        <v>96</v>
      </c>
      <c r="B179" s="17" t="s">
        <v>103</v>
      </c>
      <c r="C179" s="55" t="s">
        <v>104</v>
      </c>
      <c r="D179" s="47">
        <v>40</v>
      </c>
      <c r="E179" s="52">
        <v>1925</v>
      </c>
      <c r="F179" s="53">
        <v>43147</v>
      </c>
      <c r="G179" s="20">
        <v>43164</v>
      </c>
      <c r="H179" s="6" t="s">
        <v>84</v>
      </c>
    </row>
    <row r="180" spans="1:8" s="34" customFormat="1" ht="15.75" x14ac:dyDescent="0.25">
      <c r="A180" s="16">
        <v>97</v>
      </c>
      <c r="B180" s="17" t="s">
        <v>172</v>
      </c>
      <c r="C180" s="55" t="s">
        <v>173</v>
      </c>
      <c r="D180" s="47">
        <v>8625</v>
      </c>
      <c r="E180" s="52">
        <v>456.83</v>
      </c>
      <c r="F180" s="53">
        <v>43147</v>
      </c>
      <c r="G180" s="20">
        <v>43165</v>
      </c>
      <c r="H180" s="6"/>
    </row>
    <row r="181" spans="1:8" s="34" customFormat="1" ht="15.75" x14ac:dyDescent="0.25">
      <c r="A181" s="16">
        <v>98</v>
      </c>
      <c r="B181" s="17" t="s">
        <v>174</v>
      </c>
      <c r="C181" s="55" t="s">
        <v>175</v>
      </c>
      <c r="D181" s="47">
        <v>2756</v>
      </c>
      <c r="E181" s="52">
        <v>1694.17</v>
      </c>
      <c r="F181" s="53">
        <v>43147</v>
      </c>
      <c r="G181" s="20">
        <v>43165</v>
      </c>
      <c r="H181" s="6"/>
    </row>
    <row r="182" spans="1:8" s="34" customFormat="1" ht="15.75" x14ac:dyDescent="0.25">
      <c r="A182" s="16">
        <v>99</v>
      </c>
      <c r="B182" s="17" t="s">
        <v>176</v>
      </c>
      <c r="C182" s="55" t="s">
        <v>177</v>
      </c>
      <c r="D182" s="47">
        <v>1217</v>
      </c>
      <c r="E182" s="52">
        <v>575.94000000000005</v>
      </c>
      <c r="F182" s="53">
        <v>43150</v>
      </c>
      <c r="G182" s="20">
        <v>43165</v>
      </c>
      <c r="H182" s="6"/>
    </row>
    <row r="183" spans="1:8" s="34" customFormat="1" ht="15.75" x14ac:dyDescent="0.25">
      <c r="A183" s="16">
        <v>100</v>
      </c>
      <c r="B183" s="17" t="s">
        <v>176</v>
      </c>
      <c r="C183" s="55" t="s">
        <v>177</v>
      </c>
      <c r="D183" s="47">
        <v>1218</v>
      </c>
      <c r="E183" s="52">
        <v>532.70000000000005</v>
      </c>
      <c r="F183" s="53">
        <v>43150</v>
      </c>
      <c r="G183" s="20">
        <v>43165</v>
      </c>
      <c r="H183" s="6"/>
    </row>
    <row r="184" spans="1:8" s="34" customFormat="1" ht="15.75" x14ac:dyDescent="0.25">
      <c r="A184" s="16">
        <v>101</v>
      </c>
      <c r="B184" s="17" t="s">
        <v>63</v>
      </c>
      <c r="C184" s="55" t="s">
        <v>64</v>
      </c>
      <c r="D184" s="47">
        <v>1989</v>
      </c>
      <c r="E184" s="52">
        <v>271.27999999999997</v>
      </c>
      <c r="F184" s="53">
        <v>43150</v>
      </c>
      <c r="G184" s="20">
        <v>43165</v>
      </c>
      <c r="H184" s="6"/>
    </row>
    <row r="185" spans="1:8" s="34" customFormat="1" ht="15.75" x14ac:dyDescent="0.25">
      <c r="A185" s="16">
        <v>102</v>
      </c>
      <c r="B185" s="17" t="s">
        <v>107</v>
      </c>
      <c r="C185" s="55" t="s">
        <v>108</v>
      </c>
      <c r="D185" s="47">
        <v>2106</v>
      </c>
      <c r="E185" s="52">
        <v>308.45999999999998</v>
      </c>
      <c r="F185" s="53">
        <v>43150</v>
      </c>
      <c r="G185" s="20">
        <v>43165</v>
      </c>
      <c r="H185" s="6"/>
    </row>
    <row r="186" spans="1:8" s="34" customFormat="1" ht="15.75" x14ac:dyDescent="0.25">
      <c r="A186" s="16">
        <v>103</v>
      </c>
      <c r="B186" s="17" t="s">
        <v>178</v>
      </c>
      <c r="C186" s="55" t="s">
        <v>179</v>
      </c>
      <c r="D186" s="47">
        <v>450</v>
      </c>
      <c r="E186" s="52">
        <v>2606.4</v>
      </c>
      <c r="F186" s="53">
        <v>43150</v>
      </c>
      <c r="G186" s="20">
        <v>43165</v>
      </c>
      <c r="H186" s="6"/>
    </row>
    <row r="187" spans="1:8" s="34" customFormat="1" ht="15.75" x14ac:dyDescent="0.25">
      <c r="A187" s="16">
        <v>104</v>
      </c>
      <c r="B187" s="17" t="s">
        <v>181</v>
      </c>
      <c r="C187" s="55" t="s">
        <v>180</v>
      </c>
      <c r="D187" s="47">
        <v>76325</v>
      </c>
      <c r="E187" s="52">
        <v>1130.1500000000001</v>
      </c>
      <c r="F187" s="53">
        <v>43150</v>
      </c>
      <c r="G187" s="20">
        <v>43179</v>
      </c>
      <c r="H187" s="6"/>
    </row>
    <row r="188" spans="1:8" s="34" customFormat="1" ht="15.75" x14ac:dyDescent="0.25">
      <c r="A188" s="16">
        <v>105</v>
      </c>
      <c r="B188" s="17" t="s">
        <v>182</v>
      </c>
      <c r="C188" s="55" t="s">
        <v>183</v>
      </c>
      <c r="D188" s="47">
        <v>1532</v>
      </c>
      <c r="E188" s="52">
        <v>81</v>
      </c>
      <c r="F188" s="53">
        <v>43150</v>
      </c>
      <c r="G188" s="20">
        <v>43165</v>
      </c>
      <c r="H188" s="6"/>
    </row>
    <row r="189" spans="1:8" s="34" customFormat="1" ht="15.75" x14ac:dyDescent="0.25">
      <c r="A189" s="16">
        <v>106</v>
      </c>
      <c r="B189" s="17" t="s">
        <v>162</v>
      </c>
      <c r="C189" s="55" t="s">
        <v>163</v>
      </c>
      <c r="D189" s="47">
        <v>442</v>
      </c>
      <c r="E189" s="52">
        <v>192.2</v>
      </c>
      <c r="F189" s="53">
        <v>43150</v>
      </c>
      <c r="G189" s="20">
        <v>43165</v>
      </c>
      <c r="H189" s="6"/>
    </row>
    <row r="190" spans="1:8" s="34" customFormat="1" ht="15.75" x14ac:dyDescent="0.25">
      <c r="A190" s="16">
        <v>107</v>
      </c>
      <c r="B190" s="17" t="s">
        <v>184</v>
      </c>
      <c r="C190" s="55" t="s">
        <v>185</v>
      </c>
      <c r="D190" s="47">
        <v>591</v>
      </c>
      <c r="E190" s="52">
        <v>50</v>
      </c>
      <c r="F190" s="53">
        <v>43150</v>
      </c>
      <c r="G190" s="20">
        <v>43165</v>
      </c>
      <c r="H190" s="6"/>
    </row>
    <row r="191" spans="1:8" s="34" customFormat="1" ht="15.75" x14ac:dyDescent="0.25">
      <c r="A191" s="16">
        <v>108</v>
      </c>
      <c r="B191" s="17" t="s">
        <v>186</v>
      </c>
      <c r="C191" s="55" t="s">
        <v>187</v>
      </c>
      <c r="D191" s="47">
        <v>1038</v>
      </c>
      <c r="E191" s="52">
        <v>28978.6</v>
      </c>
      <c r="F191" s="53">
        <v>43150</v>
      </c>
      <c r="G191" s="20">
        <v>43165</v>
      </c>
      <c r="H191" s="6"/>
    </row>
    <row r="192" spans="1:8" s="34" customFormat="1" ht="15.75" x14ac:dyDescent="0.25">
      <c r="A192" s="16">
        <v>109</v>
      </c>
      <c r="B192" s="17" t="s">
        <v>192</v>
      </c>
      <c r="C192" s="55" t="s">
        <v>193</v>
      </c>
      <c r="D192" s="47">
        <v>205</v>
      </c>
      <c r="E192" s="52">
        <v>3001.08</v>
      </c>
      <c r="F192" s="53">
        <v>43153</v>
      </c>
      <c r="G192" s="20">
        <v>43179</v>
      </c>
      <c r="H192" s="6"/>
    </row>
    <row r="193" spans="1:8" s="34" customFormat="1" ht="15.75" x14ac:dyDescent="0.25">
      <c r="A193" s="16">
        <v>110</v>
      </c>
      <c r="B193" s="17" t="s">
        <v>194</v>
      </c>
      <c r="C193" s="55" t="s">
        <v>195</v>
      </c>
      <c r="D193" s="47">
        <v>27</v>
      </c>
      <c r="E193" s="52">
        <v>2801.8</v>
      </c>
      <c r="F193" s="53">
        <v>43153</v>
      </c>
      <c r="G193" s="20">
        <v>43179</v>
      </c>
      <c r="H193" s="6"/>
    </row>
    <row r="194" spans="1:8" s="34" customFormat="1" ht="15.75" x14ac:dyDescent="0.25">
      <c r="A194" s="16">
        <v>111</v>
      </c>
      <c r="B194" s="17" t="s">
        <v>198</v>
      </c>
      <c r="C194" s="55" t="s">
        <v>165</v>
      </c>
      <c r="D194" s="47">
        <v>3863</v>
      </c>
      <c r="E194" s="52">
        <v>50</v>
      </c>
      <c r="F194" s="53">
        <v>43157</v>
      </c>
      <c r="G194" s="20">
        <v>43179</v>
      </c>
      <c r="H194" s="6"/>
    </row>
    <row r="195" spans="1:8" s="34" customFormat="1" ht="15.75" x14ac:dyDescent="0.25">
      <c r="A195" s="16">
        <v>112</v>
      </c>
      <c r="B195" s="17" t="s">
        <v>199</v>
      </c>
      <c r="C195" s="55" t="s">
        <v>200</v>
      </c>
      <c r="D195" s="47">
        <v>621</v>
      </c>
      <c r="E195" s="52">
        <v>1020</v>
      </c>
      <c r="F195" s="53">
        <v>43158</v>
      </c>
      <c r="G195" s="20">
        <v>43165</v>
      </c>
      <c r="H195" s="6"/>
    </row>
    <row r="196" spans="1:8" s="34" customFormat="1" ht="15.75" x14ac:dyDescent="0.25">
      <c r="A196" s="16">
        <v>113</v>
      </c>
      <c r="B196" s="17" t="s">
        <v>201</v>
      </c>
      <c r="C196" s="55" t="s">
        <v>202</v>
      </c>
      <c r="D196" s="47">
        <v>972</v>
      </c>
      <c r="E196" s="52">
        <v>1038.92</v>
      </c>
      <c r="F196" s="53">
        <v>43158</v>
      </c>
      <c r="G196" s="20">
        <v>43165</v>
      </c>
      <c r="H196" s="6"/>
    </row>
    <row r="197" spans="1:8" s="34" customFormat="1" ht="15.75" x14ac:dyDescent="0.25">
      <c r="A197" s="16">
        <v>114</v>
      </c>
      <c r="B197" s="17" t="s">
        <v>81</v>
      </c>
      <c r="C197" s="55" t="s">
        <v>82</v>
      </c>
      <c r="D197" s="47">
        <v>2418</v>
      </c>
      <c r="E197" s="52">
        <v>375.48</v>
      </c>
      <c r="F197" s="53">
        <v>43158</v>
      </c>
      <c r="G197" s="20">
        <v>43179</v>
      </c>
      <c r="H197" s="6"/>
    </row>
    <row r="198" spans="1:8" s="34" customFormat="1" ht="15.75" x14ac:dyDescent="0.25">
      <c r="A198" s="16">
        <v>115</v>
      </c>
      <c r="B198" s="17" t="s">
        <v>166</v>
      </c>
      <c r="C198" s="55" t="s">
        <v>167</v>
      </c>
      <c r="D198" s="47">
        <v>10556</v>
      </c>
      <c r="E198" s="52">
        <v>319.39999999999998</v>
      </c>
      <c r="F198" s="53">
        <v>43158</v>
      </c>
      <c r="G198" s="20">
        <v>43179</v>
      </c>
      <c r="H198" s="6"/>
    </row>
    <row r="199" spans="1:8" s="34" customFormat="1" ht="15.75" x14ac:dyDescent="0.25">
      <c r="A199" s="16">
        <v>116</v>
      </c>
      <c r="B199" s="17" t="s">
        <v>203</v>
      </c>
      <c r="C199" s="55" t="s">
        <v>204</v>
      </c>
      <c r="D199" s="47">
        <v>4720</v>
      </c>
      <c r="E199" s="52">
        <v>399</v>
      </c>
      <c r="F199" s="53">
        <v>43158</v>
      </c>
      <c r="G199" s="20">
        <v>43164</v>
      </c>
      <c r="H199" s="6" t="s">
        <v>84</v>
      </c>
    </row>
    <row r="200" spans="1:8" s="34" customFormat="1" ht="15.75" x14ac:dyDescent="0.25">
      <c r="A200" s="16">
        <v>117</v>
      </c>
      <c r="B200" s="17" t="s">
        <v>203</v>
      </c>
      <c r="C200" s="55" t="s">
        <v>204</v>
      </c>
      <c r="D200" s="47">
        <v>4721</v>
      </c>
      <c r="E200" s="52">
        <v>399</v>
      </c>
      <c r="F200" s="53">
        <v>43158</v>
      </c>
      <c r="G200" s="20">
        <v>43164</v>
      </c>
      <c r="H200" s="6" t="s">
        <v>84</v>
      </c>
    </row>
    <row r="201" spans="1:8" s="34" customFormat="1" ht="15.75" x14ac:dyDescent="0.25">
      <c r="A201" s="16">
        <v>118</v>
      </c>
      <c r="B201" s="17" t="s">
        <v>203</v>
      </c>
      <c r="C201" s="55" t="s">
        <v>204</v>
      </c>
      <c r="D201" s="47">
        <v>4722</v>
      </c>
      <c r="E201" s="52">
        <v>1995</v>
      </c>
      <c r="F201" s="53">
        <v>43158</v>
      </c>
      <c r="G201" s="20">
        <v>43165</v>
      </c>
      <c r="H201" s="6" t="s">
        <v>84</v>
      </c>
    </row>
    <row r="202" spans="1:8" s="34" customFormat="1" ht="15.75" x14ac:dyDescent="0.25">
      <c r="A202" s="16">
        <v>119</v>
      </c>
      <c r="B202" s="17" t="s">
        <v>43</v>
      </c>
      <c r="C202" s="55" t="s">
        <v>44</v>
      </c>
      <c r="D202" s="47">
        <v>16563</v>
      </c>
      <c r="E202" s="52">
        <v>144.26</v>
      </c>
      <c r="F202" s="53">
        <v>43160</v>
      </c>
      <c r="G202" s="20">
        <v>43179</v>
      </c>
      <c r="H202" s="6"/>
    </row>
    <row r="203" spans="1:8" s="34" customFormat="1" ht="15.75" x14ac:dyDescent="0.25">
      <c r="A203" s="16">
        <v>120</v>
      </c>
      <c r="B203" s="17" t="s">
        <v>166</v>
      </c>
      <c r="C203" s="55" t="s">
        <v>167</v>
      </c>
      <c r="D203" s="47">
        <v>10668</v>
      </c>
      <c r="E203" s="52">
        <v>609.97</v>
      </c>
      <c r="F203" s="53">
        <v>43160</v>
      </c>
      <c r="G203" s="20">
        <v>43179</v>
      </c>
      <c r="H203" s="6"/>
    </row>
    <row r="204" spans="1:8" s="34" customFormat="1" ht="15.75" x14ac:dyDescent="0.25">
      <c r="A204" s="16">
        <v>121</v>
      </c>
      <c r="B204" s="17" t="s">
        <v>87</v>
      </c>
      <c r="C204" s="55" t="s">
        <v>88</v>
      </c>
      <c r="D204" s="47">
        <v>9399</v>
      </c>
      <c r="E204" s="52">
        <v>1217.69</v>
      </c>
      <c r="F204" s="53">
        <v>43164</v>
      </c>
      <c r="G204" s="20">
        <v>43179</v>
      </c>
      <c r="H204" s="6"/>
    </row>
    <row r="205" spans="1:8" s="34" customFormat="1" ht="15.75" x14ac:dyDescent="0.25">
      <c r="A205" s="16">
        <v>122</v>
      </c>
      <c r="B205" s="17" t="s">
        <v>181</v>
      </c>
      <c r="C205" s="55" t="s">
        <v>180</v>
      </c>
      <c r="D205" s="47">
        <v>76326</v>
      </c>
      <c r="E205" s="52">
        <v>101.6</v>
      </c>
      <c r="F205" s="53">
        <v>43164</v>
      </c>
      <c r="G205" s="20">
        <v>43179</v>
      </c>
      <c r="H205" s="6"/>
    </row>
    <row r="206" spans="1:8" s="34" customFormat="1" ht="15.75" x14ac:dyDescent="0.25">
      <c r="A206" s="16">
        <v>123</v>
      </c>
      <c r="B206" s="17" t="s">
        <v>201</v>
      </c>
      <c r="C206" s="55" t="s">
        <v>202</v>
      </c>
      <c r="D206" s="47">
        <v>973</v>
      </c>
      <c r="E206" s="52">
        <v>149</v>
      </c>
      <c r="F206" s="53">
        <v>43164</v>
      </c>
      <c r="G206" s="20">
        <v>43179</v>
      </c>
      <c r="H206" s="6"/>
    </row>
    <row r="207" spans="1:8" s="34" customFormat="1" ht="15.75" x14ac:dyDescent="0.25">
      <c r="A207" s="16">
        <v>124</v>
      </c>
      <c r="B207" s="17" t="s">
        <v>208</v>
      </c>
      <c r="C207" s="55" t="s">
        <v>209</v>
      </c>
      <c r="D207" s="47">
        <v>3955</v>
      </c>
      <c r="E207" s="52">
        <v>44.92</v>
      </c>
      <c r="F207" s="53">
        <v>43164</v>
      </c>
      <c r="G207" s="20">
        <v>43179</v>
      </c>
      <c r="H207" s="6"/>
    </row>
    <row r="208" spans="1:8" s="34" customFormat="1" ht="15.75" x14ac:dyDescent="0.25">
      <c r="A208" s="16">
        <v>125</v>
      </c>
      <c r="B208" s="17" t="s">
        <v>109</v>
      </c>
      <c r="C208" s="55" t="s">
        <v>110</v>
      </c>
      <c r="D208" s="47">
        <v>5239</v>
      </c>
      <c r="E208" s="52">
        <v>255</v>
      </c>
      <c r="F208" s="53">
        <v>43164</v>
      </c>
      <c r="G208" s="20">
        <v>43179</v>
      </c>
      <c r="H208" s="6"/>
    </row>
    <row r="209" spans="1:8" s="34" customFormat="1" ht="15.75" x14ac:dyDescent="0.25">
      <c r="A209" s="16">
        <v>126</v>
      </c>
      <c r="B209" s="17" t="s">
        <v>210</v>
      </c>
      <c r="C209" s="55" t="s">
        <v>211</v>
      </c>
      <c r="D209" s="47">
        <v>6337</v>
      </c>
      <c r="E209" s="52">
        <v>6766.68</v>
      </c>
      <c r="F209" s="53">
        <v>43164</v>
      </c>
      <c r="G209" s="20">
        <v>43179</v>
      </c>
      <c r="H209" s="6"/>
    </row>
    <row r="210" spans="1:8" s="34" customFormat="1" ht="15.75" x14ac:dyDescent="0.25">
      <c r="A210" s="16">
        <v>127</v>
      </c>
      <c r="B210" s="17" t="s">
        <v>212</v>
      </c>
      <c r="C210" s="55" t="s">
        <v>213</v>
      </c>
      <c r="D210" s="47">
        <v>56</v>
      </c>
      <c r="E210" s="52">
        <v>410.75</v>
      </c>
      <c r="F210" s="53">
        <v>43165</v>
      </c>
      <c r="G210" s="20">
        <v>43200</v>
      </c>
      <c r="H210" s="6"/>
    </row>
    <row r="211" spans="1:8" s="34" customFormat="1" ht="15.75" x14ac:dyDescent="0.25">
      <c r="A211" s="16">
        <v>128</v>
      </c>
      <c r="B211" s="17" t="s">
        <v>214</v>
      </c>
      <c r="C211" s="55" t="s">
        <v>215</v>
      </c>
      <c r="D211" s="47">
        <v>2155</v>
      </c>
      <c r="E211" s="52">
        <v>4512</v>
      </c>
      <c r="F211" s="53">
        <v>43165</v>
      </c>
      <c r="G211" s="20">
        <v>43200</v>
      </c>
      <c r="H211" s="6"/>
    </row>
    <row r="212" spans="1:8" s="34" customFormat="1" ht="15.75" x14ac:dyDescent="0.25">
      <c r="A212" s="16">
        <v>129</v>
      </c>
      <c r="B212" s="17" t="s">
        <v>216</v>
      </c>
      <c r="C212" s="55" t="s">
        <v>217</v>
      </c>
      <c r="D212" s="47">
        <v>713</v>
      </c>
      <c r="E212" s="52">
        <v>1817.7</v>
      </c>
      <c r="F212" s="53">
        <v>43166</v>
      </c>
      <c r="G212" s="20">
        <v>43200</v>
      </c>
      <c r="H212" s="6"/>
    </row>
    <row r="213" spans="1:8" s="34" customFormat="1" ht="15.75" x14ac:dyDescent="0.25">
      <c r="A213" s="16">
        <v>130</v>
      </c>
      <c r="B213" s="17" t="s">
        <v>20</v>
      </c>
      <c r="C213" s="18" t="s">
        <v>25</v>
      </c>
      <c r="D213" s="35" t="s">
        <v>221</v>
      </c>
      <c r="E213" s="52">
        <v>1532.72</v>
      </c>
      <c r="F213" s="53">
        <v>43168</v>
      </c>
      <c r="G213" s="20">
        <v>43168</v>
      </c>
      <c r="H213" s="6" t="s">
        <v>259</v>
      </c>
    </row>
    <row r="214" spans="1:8" s="34" customFormat="1" ht="15.75" x14ac:dyDescent="0.25">
      <c r="A214" s="16">
        <v>131</v>
      </c>
      <c r="B214" s="17" t="s">
        <v>157</v>
      </c>
      <c r="C214" s="55" t="s">
        <v>158</v>
      </c>
      <c r="D214" s="47">
        <v>1402</v>
      </c>
      <c r="E214" s="52">
        <v>691.1</v>
      </c>
      <c r="F214" s="53">
        <v>43171</v>
      </c>
      <c r="G214" s="20">
        <v>43200</v>
      </c>
      <c r="H214" s="6"/>
    </row>
    <row r="215" spans="1:8" s="34" customFormat="1" ht="15.75" x14ac:dyDescent="0.25">
      <c r="A215" s="16">
        <v>132</v>
      </c>
      <c r="B215" s="17" t="s">
        <v>219</v>
      </c>
      <c r="C215" s="55" t="s">
        <v>220</v>
      </c>
      <c r="D215" s="47">
        <v>2972</v>
      </c>
      <c r="E215" s="52">
        <v>3186.39</v>
      </c>
      <c r="F215" s="53">
        <v>43171</v>
      </c>
      <c r="G215" s="20">
        <v>43200</v>
      </c>
      <c r="H215" s="6"/>
    </row>
    <row r="216" spans="1:8" s="34" customFormat="1" ht="15.75" x14ac:dyDescent="0.25">
      <c r="A216" s="16">
        <v>133</v>
      </c>
      <c r="B216" s="17" t="s">
        <v>107</v>
      </c>
      <c r="C216" s="55" t="s">
        <v>108</v>
      </c>
      <c r="D216" s="47">
        <v>2352</v>
      </c>
      <c r="E216" s="52">
        <v>1005.8</v>
      </c>
      <c r="F216" s="53">
        <v>43171</v>
      </c>
      <c r="G216" s="20">
        <v>43200</v>
      </c>
      <c r="H216" s="6"/>
    </row>
    <row r="217" spans="1:8" s="34" customFormat="1" ht="15.75" x14ac:dyDescent="0.25">
      <c r="A217" s="16">
        <v>134</v>
      </c>
      <c r="B217" s="17" t="s">
        <v>107</v>
      </c>
      <c r="C217" s="55" t="s">
        <v>108</v>
      </c>
      <c r="D217" s="47">
        <v>2353</v>
      </c>
      <c r="E217" s="52">
        <v>70.14</v>
      </c>
      <c r="F217" s="53">
        <v>43171</v>
      </c>
      <c r="G217" s="20">
        <v>43200</v>
      </c>
      <c r="H217" s="6"/>
    </row>
    <row r="218" spans="1:8" s="34" customFormat="1" ht="15.75" x14ac:dyDescent="0.25">
      <c r="A218" s="16">
        <v>135</v>
      </c>
      <c r="B218" s="17" t="s">
        <v>223</v>
      </c>
      <c r="C218" s="55" t="s">
        <v>224</v>
      </c>
      <c r="D218" s="47">
        <v>1348</v>
      </c>
      <c r="E218" s="52">
        <v>1636</v>
      </c>
      <c r="F218" s="53">
        <v>43172</v>
      </c>
      <c r="G218" s="20">
        <v>43200</v>
      </c>
      <c r="H218" s="6"/>
    </row>
    <row r="219" spans="1:8" s="34" customFormat="1" ht="15.75" x14ac:dyDescent="0.25">
      <c r="A219" s="16">
        <v>136</v>
      </c>
      <c r="B219" s="17" t="s">
        <v>225</v>
      </c>
      <c r="C219" s="55" t="s">
        <v>226</v>
      </c>
      <c r="D219" s="47">
        <v>165</v>
      </c>
      <c r="E219" s="52">
        <v>3769.99</v>
      </c>
      <c r="F219" s="53">
        <v>43172</v>
      </c>
      <c r="G219" s="20">
        <v>43199</v>
      </c>
      <c r="H219" s="6" t="s">
        <v>84</v>
      </c>
    </row>
    <row r="220" spans="1:8" s="34" customFormat="1" ht="15.75" x14ac:dyDescent="0.25">
      <c r="A220" s="16">
        <v>137</v>
      </c>
      <c r="B220" s="17" t="s">
        <v>223</v>
      </c>
      <c r="C220" s="55" t="s">
        <v>224</v>
      </c>
      <c r="D220" s="47">
        <v>1349</v>
      </c>
      <c r="E220" s="52">
        <v>172</v>
      </c>
      <c r="F220" s="53">
        <v>43173</v>
      </c>
      <c r="G220" s="20">
        <v>43200</v>
      </c>
      <c r="H220" s="6"/>
    </row>
    <row r="221" spans="1:8" s="34" customFormat="1" ht="15.75" x14ac:dyDescent="0.25">
      <c r="A221" s="16">
        <v>138</v>
      </c>
      <c r="B221" s="17" t="s">
        <v>228</v>
      </c>
      <c r="C221" s="55" t="s">
        <v>229</v>
      </c>
      <c r="D221" s="47">
        <v>144</v>
      </c>
      <c r="E221" s="52">
        <v>19.8</v>
      </c>
      <c r="F221" s="53">
        <v>43174</v>
      </c>
      <c r="G221" s="20">
        <v>43200</v>
      </c>
      <c r="H221" s="6"/>
    </row>
    <row r="222" spans="1:8" s="34" customFormat="1" ht="15.75" x14ac:dyDescent="0.25">
      <c r="A222" s="16">
        <v>139</v>
      </c>
      <c r="B222" s="17" t="s">
        <v>216</v>
      </c>
      <c r="C222" s="55" t="s">
        <v>217</v>
      </c>
      <c r="D222" s="47">
        <v>521</v>
      </c>
      <c r="E222" s="52">
        <v>4361.9399999999996</v>
      </c>
      <c r="F222" s="53">
        <v>43174</v>
      </c>
      <c r="G222" s="20">
        <v>43200</v>
      </c>
      <c r="H222" s="6"/>
    </row>
    <row r="223" spans="1:8" s="34" customFormat="1" ht="15.75" x14ac:dyDescent="0.25">
      <c r="A223" s="16">
        <v>140</v>
      </c>
      <c r="B223" s="17" t="s">
        <v>230</v>
      </c>
      <c r="C223" s="55" t="s">
        <v>231</v>
      </c>
      <c r="D223" s="47">
        <v>17486856</v>
      </c>
      <c r="E223" s="52">
        <v>105</v>
      </c>
      <c r="F223" s="53">
        <v>43178</v>
      </c>
      <c r="G223" s="20">
        <v>43200</v>
      </c>
      <c r="H223" s="6"/>
    </row>
    <row r="224" spans="1:8" s="34" customFormat="1" ht="15.75" x14ac:dyDescent="0.25">
      <c r="A224" s="16">
        <v>141</v>
      </c>
      <c r="B224" s="17" t="s">
        <v>232</v>
      </c>
      <c r="C224" s="55" t="s">
        <v>233</v>
      </c>
      <c r="D224" s="47">
        <v>1848</v>
      </c>
      <c r="E224" s="52">
        <v>25.8</v>
      </c>
      <c r="F224" s="53">
        <v>43179</v>
      </c>
      <c r="G224" s="20">
        <v>43200</v>
      </c>
      <c r="H224" s="6"/>
    </row>
    <row r="225" spans="1:8" s="34" customFormat="1" ht="15.75" x14ac:dyDescent="0.25">
      <c r="A225" s="16">
        <v>142</v>
      </c>
      <c r="B225" s="17" t="s">
        <v>234</v>
      </c>
      <c r="C225" s="55" t="s">
        <v>235</v>
      </c>
      <c r="D225" s="47">
        <v>62</v>
      </c>
      <c r="E225" s="52">
        <v>466.4</v>
      </c>
      <c r="F225" s="53">
        <v>43179</v>
      </c>
      <c r="G225" s="20">
        <v>43200</v>
      </c>
      <c r="H225" s="6"/>
    </row>
    <row r="226" spans="1:8" s="34" customFormat="1" ht="15.75" x14ac:dyDescent="0.25">
      <c r="A226" s="16">
        <v>143</v>
      </c>
      <c r="B226" s="17" t="s">
        <v>237</v>
      </c>
      <c r="C226" s="55" t="s">
        <v>238</v>
      </c>
      <c r="D226" s="47">
        <v>3763</v>
      </c>
      <c r="E226" s="52">
        <v>1630.34</v>
      </c>
      <c r="F226" s="53">
        <v>43182</v>
      </c>
      <c r="G226" s="20">
        <v>43200</v>
      </c>
      <c r="H226" s="6"/>
    </row>
    <row r="227" spans="1:8" s="34" customFormat="1" ht="15.75" x14ac:dyDescent="0.25">
      <c r="A227" s="16">
        <v>144</v>
      </c>
      <c r="B227" s="17" t="s">
        <v>239</v>
      </c>
      <c r="C227" s="55" t="s">
        <v>240</v>
      </c>
      <c r="D227" s="47">
        <v>6974</v>
      </c>
      <c r="E227" s="52">
        <v>3231.28</v>
      </c>
      <c r="F227" s="53">
        <v>43182</v>
      </c>
      <c r="G227" s="20">
        <v>43200</v>
      </c>
      <c r="H227" s="6"/>
    </row>
    <row r="228" spans="1:8" s="34" customFormat="1" ht="15.75" x14ac:dyDescent="0.25">
      <c r="A228" s="16">
        <v>145</v>
      </c>
      <c r="B228" s="17" t="s">
        <v>94</v>
      </c>
      <c r="C228" s="55" t="s">
        <v>95</v>
      </c>
      <c r="D228" s="47">
        <v>12475</v>
      </c>
      <c r="E228" s="52">
        <v>1841.24</v>
      </c>
      <c r="F228" s="53">
        <v>43182</v>
      </c>
      <c r="G228" s="20"/>
      <c r="H228" s="6" t="s">
        <v>197</v>
      </c>
    </row>
    <row r="229" spans="1:8" s="34" customFormat="1" ht="15.75" x14ac:dyDescent="0.25">
      <c r="A229" s="16">
        <v>146</v>
      </c>
      <c r="B229" s="17" t="s">
        <v>219</v>
      </c>
      <c r="C229" s="55" t="s">
        <v>220</v>
      </c>
      <c r="D229" s="47">
        <v>2856</v>
      </c>
      <c r="E229" s="52">
        <v>21.4</v>
      </c>
      <c r="F229" s="53">
        <v>43186</v>
      </c>
      <c r="G229" s="20">
        <v>43200</v>
      </c>
      <c r="H229" s="6"/>
    </row>
    <row r="230" spans="1:8" s="34" customFormat="1" ht="15.75" x14ac:dyDescent="0.25">
      <c r="A230" s="16">
        <v>147</v>
      </c>
      <c r="B230" s="17" t="s">
        <v>162</v>
      </c>
      <c r="C230" s="55" t="s">
        <v>163</v>
      </c>
      <c r="D230" s="47">
        <v>451</v>
      </c>
      <c r="E230" s="52">
        <v>332.22</v>
      </c>
      <c r="F230" s="53">
        <v>43186</v>
      </c>
      <c r="G230" s="20"/>
      <c r="H230" s="6" t="s">
        <v>197</v>
      </c>
    </row>
    <row r="231" spans="1:8" s="34" customFormat="1" ht="15.75" x14ac:dyDescent="0.25">
      <c r="A231" s="16">
        <v>148</v>
      </c>
      <c r="B231" s="17" t="s">
        <v>241</v>
      </c>
      <c r="C231" s="55" t="s">
        <v>242</v>
      </c>
      <c r="D231" s="47">
        <v>1246</v>
      </c>
      <c r="E231" s="52">
        <v>1063.08</v>
      </c>
      <c r="F231" s="53">
        <v>43186</v>
      </c>
      <c r="G231" s="20"/>
      <c r="H231" s="6" t="s">
        <v>197</v>
      </c>
    </row>
    <row r="232" spans="1:8" s="34" customFormat="1" ht="15.75" x14ac:dyDescent="0.25">
      <c r="A232" s="16">
        <v>149</v>
      </c>
      <c r="B232" s="17" t="s">
        <v>243</v>
      </c>
      <c r="C232" s="55" t="s">
        <v>244</v>
      </c>
      <c r="D232" s="47">
        <v>187</v>
      </c>
      <c r="E232" s="52">
        <v>29.99</v>
      </c>
      <c r="F232" s="53">
        <v>43192</v>
      </c>
      <c r="G232" s="20"/>
      <c r="H232" s="6" t="s">
        <v>197</v>
      </c>
    </row>
    <row r="233" spans="1:8" s="34" customFormat="1" ht="15.75" x14ac:dyDescent="0.25">
      <c r="A233" s="16">
        <v>150</v>
      </c>
      <c r="B233" s="17" t="s">
        <v>223</v>
      </c>
      <c r="C233" s="55" t="s">
        <v>224</v>
      </c>
      <c r="D233" s="47">
        <v>1370</v>
      </c>
      <c r="E233" s="52">
        <v>111.1</v>
      </c>
      <c r="F233" s="53">
        <v>43192</v>
      </c>
      <c r="G233" s="20"/>
      <c r="H233" s="6" t="s">
        <v>197</v>
      </c>
    </row>
    <row r="234" spans="1:8" s="34" customFormat="1" ht="15.75" x14ac:dyDescent="0.25">
      <c r="A234" s="16">
        <v>151</v>
      </c>
      <c r="B234" s="17" t="s">
        <v>168</v>
      </c>
      <c r="C234" s="55" t="s">
        <v>169</v>
      </c>
      <c r="D234" s="47">
        <v>166</v>
      </c>
      <c r="E234" s="52">
        <v>87.48</v>
      </c>
      <c r="F234" s="53">
        <v>43193</v>
      </c>
      <c r="G234" s="20"/>
      <c r="H234" s="6" t="s">
        <v>197</v>
      </c>
    </row>
    <row r="235" spans="1:8" s="34" customFormat="1" ht="15.75" x14ac:dyDescent="0.25">
      <c r="A235" s="16">
        <v>152</v>
      </c>
      <c r="B235" s="17" t="s">
        <v>234</v>
      </c>
      <c r="C235" s="55" t="s">
        <v>235</v>
      </c>
      <c r="D235" s="47">
        <v>76</v>
      </c>
      <c r="E235" s="52">
        <v>4502.3</v>
      </c>
      <c r="F235" s="53">
        <v>43194</v>
      </c>
      <c r="G235" s="20"/>
      <c r="H235" s="6" t="s">
        <v>197</v>
      </c>
    </row>
    <row r="236" spans="1:8" s="34" customFormat="1" ht="15.75" x14ac:dyDescent="0.25">
      <c r="A236" s="16">
        <v>153</v>
      </c>
      <c r="B236" s="17" t="s">
        <v>246</v>
      </c>
      <c r="C236" s="55" t="s">
        <v>247</v>
      </c>
      <c r="D236" s="47">
        <v>791</v>
      </c>
      <c r="E236" s="52">
        <v>6295</v>
      </c>
      <c r="F236" s="53">
        <v>43194</v>
      </c>
      <c r="G236" s="20"/>
      <c r="H236" s="6" t="s">
        <v>255</v>
      </c>
    </row>
    <row r="237" spans="1:8" s="34" customFormat="1" ht="15.75" x14ac:dyDescent="0.25">
      <c r="A237" s="16">
        <v>154</v>
      </c>
      <c r="B237" s="17" t="s">
        <v>20</v>
      </c>
      <c r="C237" s="18" t="s">
        <v>25</v>
      </c>
      <c r="D237" s="35" t="s">
        <v>248</v>
      </c>
      <c r="E237" s="52">
        <v>1927.8</v>
      </c>
      <c r="F237" s="53">
        <v>43194</v>
      </c>
      <c r="G237" s="20">
        <v>43203</v>
      </c>
      <c r="H237" s="6" t="s">
        <v>249</v>
      </c>
    </row>
    <row r="238" spans="1:8" s="34" customFormat="1" ht="15.75" x14ac:dyDescent="0.25">
      <c r="A238" s="16">
        <v>155</v>
      </c>
      <c r="B238" s="57" t="s">
        <v>201</v>
      </c>
      <c r="C238" s="18" t="s">
        <v>202</v>
      </c>
      <c r="D238" s="47">
        <v>1071</v>
      </c>
      <c r="E238" s="52">
        <v>106.6</v>
      </c>
      <c r="F238" s="53">
        <v>43199</v>
      </c>
      <c r="G238" s="20"/>
      <c r="H238" s="6" t="s">
        <v>197</v>
      </c>
    </row>
    <row r="239" spans="1:8" s="34" customFormat="1" ht="15.75" x14ac:dyDescent="0.25">
      <c r="A239" s="16">
        <v>156</v>
      </c>
      <c r="B239" s="57" t="s">
        <v>178</v>
      </c>
      <c r="C239" s="18" t="s">
        <v>179</v>
      </c>
      <c r="D239" s="47">
        <v>486</v>
      </c>
      <c r="E239" s="52">
        <v>153.30000000000001</v>
      </c>
      <c r="F239" s="53">
        <v>43206</v>
      </c>
      <c r="G239" s="20"/>
      <c r="H239" s="6" t="s">
        <v>197</v>
      </c>
    </row>
    <row r="240" spans="1:8" s="34" customFormat="1" ht="15.75" x14ac:dyDescent="0.25">
      <c r="A240" s="16">
        <v>157</v>
      </c>
      <c r="B240" s="57" t="s">
        <v>262</v>
      </c>
      <c r="C240" s="18" t="s">
        <v>263</v>
      </c>
      <c r="D240" s="47">
        <v>469</v>
      </c>
      <c r="E240" s="52">
        <v>2695.87</v>
      </c>
      <c r="F240" s="53">
        <v>43208</v>
      </c>
      <c r="G240" s="20"/>
      <c r="H240" s="6" t="s">
        <v>255</v>
      </c>
    </row>
    <row r="241" spans="1:8" s="34" customFormat="1" ht="15.75" x14ac:dyDescent="0.25">
      <c r="A241" s="16">
        <v>158</v>
      </c>
      <c r="B241" s="57" t="s">
        <v>264</v>
      </c>
      <c r="C241" s="18" t="s">
        <v>265</v>
      </c>
      <c r="D241" s="47">
        <v>7547</v>
      </c>
      <c r="E241" s="52">
        <v>451.03</v>
      </c>
      <c r="F241" s="53">
        <v>43208</v>
      </c>
      <c r="G241" s="20"/>
      <c r="H241" s="6" t="s">
        <v>197</v>
      </c>
    </row>
    <row r="242" spans="1:8" s="34" customFormat="1" ht="15.75" x14ac:dyDescent="0.25">
      <c r="A242" s="16">
        <v>159</v>
      </c>
      <c r="B242" s="57" t="s">
        <v>61</v>
      </c>
      <c r="C242" s="18" t="s">
        <v>62</v>
      </c>
      <c r="D242" s="47">
        <v>19766</v>
      </c>
      <c r="E242" s="52">
        <v>132</v>
      </c>
      <c r="F242" s="53">
        <v>43213</v>
      </c>
      <c r="G242" s="20"/>
      <c r="H242" s="6"/>
    </row>
    <row r="243" spans="1:8" s="34" customFormat="1" ht="15.75" x14ac:dyDescent="0.25">
      <c r="A243" s="16">
        <v>160</v>
      </c>
      <c r="B243" s="57"/>
      <c r="C243" s="18"/>
      <c r="D243" s="47"/>
      <c r="E243" s="52"/>
      <c r="F243" s="53"/>
      <c r="G243" s="20"/>
      <c r="H243" s="6"/>
    </row>
    <row r="244" spans="1:8" s="34" customFormat="1" ht="15.75" x14ac:dyDescent="0.25">
      <c r="A244" s="16">
        <v>161</v>
      </c>
      <c r="B244" s="57"/>
      <c r="C244" s="18"/>
      <c r="D244" s="47"/>
      <c r="E244" s="52"/>
      <c r="F244" s="53"/>
      <c r="G244" s="20"/>
      <c r="H244" s="6"/>
    </row>
    <row r="245" spans="1:8" s="34" customFormat="1" ht="15.75" x14ac:dyDescent="0.25">
      <c r="A245" s="16">
        <v>162</v>
      </c>
      <c r="B245" s="57"/>
      <c r="C245" s="18"/>
      <c r="D245" s="47"/>
      <c r="E245" s="52"/>
      <c r="F245" s="53"/>
      <c r="G245" s="20"/>
      <c r="H245" s="6"/>
    </row>
    <row r="246" spans="1:8" s="34" customFormat="1" ht="15.75" x14ac:dyDescent="0.25">
      <c r="A246" s="303" t="s">
        <v>16</v>
      </c>
      <c r="B246" s="304"/>
      <c r="C246" s="8"/>
      <c r="D246" s="9"/>
      <c r="E246" s="24">
        <f>SUM(E84:E245)</f>
        <v>218174.94999999992</v>
      </c>
      <c r="F246" s="10"/>
      <c r="G246" s="6"/>
      <c r="H246" s="6"/>
    </row>
    <row r="247" spans="1:8" x14ac:dyDescent="0.25">
      <c r="A247" s="42"/>
      <c r="B247" s="43"/>
      <c r="C247" s="44"/>
      <c r="D247" s="45"/>
      <c r="E247" s="32"/>
      <c r="F247" s="43"/>
      <c r="G247" s="43"/>
      <c r="H247" s="46"/>
    </row>
    <row r="248" spans="1:8" s="34" customFormat="1" ht="15.75" x14ac:dyDescent="0.25">
      <c r="A248" s="303" t="s">
        <v>258</v>
      </c>
      <c r="B248" s="304"/>
      <c r="C248" s="8"/>
      <c r="D248" s="9"/>
      <c r="E248" s="24">
        <f>SUM(E246,E80,E73,E34,E11)</f>
        <v>784744.13</v>
      </c>
      <c r="F248" s="10"/>
      <c r="G248" s="6"/>
      <c r="H248" s="6"/>
    </row>
    <row r="253" spans="1:8" x14ac:dyDescent="0.25">
      <c r="E253" s="25" t="s">
        <v>83</v>
      </c>
    </row>
  </sheetData>
  <mergeCells count="13">
    <mergeCell ref="A248:B248"/>
    <mergeCell ref="A36:H36"/>
    <mergeCell ref="A73:B73"/>
    <mergeCell ref="A75:H75"/>
    <mergeCell ref="A80:B80"/>
    <mergeCell ref="A82:H82"/>
    <mergeCell ref="A246:B246"/>
    <mergeCell ref="A34:B34"/>
    <mergeCell ref="A1:H2"/>
    <mergeCell ref="A3:H3"/>
    <mergeCell ref="I3:K3"/>
    <mergeCell ref="A11:B11"/>
    <mergeCell ref="A13:H1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2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6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38.8554687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295" t="s">
        <v>8</v>
      </c>
      <c r="B1" s="283"/>
      <c r="C1" s="283"/>
      <c r="D1" s="283"/>
      <c r="E1" s="283"/>
      <c r="F1" s="283"/>
      <c r="G1" s="283"/>
      <c r="H1" s="296"/>
    </row>
    <row r="2" spans="1:12" ht="15.75" thickBot="1" x14ac:dyDescent="0.3">
      <c r="A2" s="297"/>
      <c r="B2" s="284"/>
      <c r="C2" s="284"/>
      <c r="D2" s="284"/>
      <c r="E2" s="284"/>
      <c r="F2" s="284"/>
      <c r="G2" s="284"/>
      <c r="H2" s="298"/>
      <c r="I2" s="36"/>
    </row>
    <row r="3" spans="1:12" ht="19.5" thickBot="1" x14ac:dyDescent="0.3">
      <c r="A3" s="299" t="s">
        <v>9</v>
      </c>
      <c r="B3" s="300"/>
      <c r="C3" s="300"/>
      <c r="D3" s="300"/>
      <c r="E3" s="300"/>
      <c r="F3" s="300"/>
      <c r="G3" s="300"/>
      <c r="H3" s="301"/>
      <c r="I3" s="305" t="s">
        <v>22</v>
      </c>
      <c r="J3" s="306"/>
      <c r="K3" s="306"/>
      <c r="L3" s="37"/>
    </row>
    <row r="4" spans="1:12" ht="42.7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</v>
      </c>
      <c r="G4" s="28" t="s">
        <v>6</v>
      </c>
      <c r="H4" s="33" t="s">
        <v>7</v>
      </c>
    </row>
    <row r="5" spans="1:12" s="34" customFormat="1" ht="15.75" x14ac:dyDescent="0.25">
      <c r="A5" s="6">
        <v>1</v>
      </c>
      <c r="B5" s="17" t="s">
        <v>310</v>
      </c>
      <c r="C5" s="18" t="s">
        <v>311</v>
      </c>
      <c r="D5" s="47">
        <v>229</v>
      </c>
      <c r="E5" s="26">
        <v>25150</v>
      </c>
      <c r="F5" s="20">
        <v>43258</v>
      </c>
      <c r="G5" s="20">
        <v>43285</v>
      </c>
      <c r="H5" s="6"/>
    </row>
    <row r="6" spans="1:12" s="34" customFormat="1" ht="15.75" x14ac:dyDescent="0.25">
      <c r="A6" s="6">
        <v>2</v>
      </c>
      <c r="B6" s="17" t="s">
        <v>296</v>
      </c>
      <c r="C6" s="18" t="s">
        <v>297</v>
      </c>
      <c r="D6" s="47">
        <v>8067</v>
      </c>
      <c r="E6" s="26">
        <v>590</v>
      </c>
      <c r="F6" s="20">
        <v>43276</v>
      </c>
      <c r="G6" s="20">
        <v>43290</v>
      </c>
      <c r="H6" s="6"/>
    </row>
    <row r="7" spans="1:12" s="34" customFormat="1" ht="15.75" x14ac:dyDescent="0.25">
      <c r="A7" s="6">
        <v>3</v>
      </c>
      <c r="B7" s="17" t="s">
        <v>296</v>
      </c>
      <c r="C7" s="18" t="s">
        <v>297</v>
      </c>
      <c r="D7" s="47">
        <v>8069</v>
      </c>
      <c r="E7" s="26">
        <v>612</v>
      </c>
      <c r="F7" s="20">
        <v>43276</v>
      </c>
      <c r="G7" s="20">
        <v>43290</v>
      </c>
      <c r="H7" s="6"/>
    </row>
    <row r="8" spans="1:12" s="34" customFormat="1" ht="15.75" x14ac:dyDescent="0.25">
      <c r="A8" s="6">
        <v>4</v>
      </c>
      <c r="B8" s="17" t="s">
        <v>296</v>
      </c>
      <c r="C8" s="18" t="s">
        <v>297</v>
      </c>
      <c r="D8" s="47">
        <v>8068</v>
      </c>
      <c r="E8" s="26">
        <v>1242</v>
      </c>
      <c r="F8" s="20">
        <v>43279</v>
      </c>
      <c r="G8" s="20">
        <v>43292</v>
      </c>
      <c r="H8" s="6"/>
    </row>
    <row r="9" spans="1:12" s="34" customFormat="1" ht="15.75" x14ac:dyDescent="0.25">
      <c r="A9" s="6">
        <v>5</v>
      </c>
      <c r="B9" s="17" t="s">
        <v>296</v>
      </c>
      <c r="C9" s="18" t="s">
        <v>297</v>
      </c>
      <c r="D9" s="47">
        <v>8131</v>
      </c>
      <c r="E9" s="26">
        <v>20.65</v>
      </c>
      <c r="F9" s="20">
        <v>43342</v>
      </c>
      <c r="G9" s="20">
        <v>43349</v>
      </c>
      <c r="H9" s="6"/>
    </row>
    <row r="10" spans="1:12" s="34" customFormat="1" ht="15.75" x14ac:dyDescent="0.25">
      <c r="A10" s="6">
        <v>6</v>
      </c>
      <c r="B10" s="17" t="s">
        <v>296</v>
      </c>
      <c r="C10" s="18" t="s">
        <v>297</v>
      </c>
      <c r="D10" s="47">
        <v>8300</v>
      </c>
      <c r="E10" s="26">
        <v>352</v>
      </c>
      <c r="F10" s="20">
        <v>43342</v>
      </c>
      <c r="G10" s="20">
        <v>43349</v>
      </c>
      <c r="H10" s="6"/>
    </row>
    <row r="11" spans="1:12" s="34" customFormat="1" ht="15.75" x14ac:dyDescent="0.25">
      <c r="A11" s="6">
        <v>7</v>
      </c>
      <c r="B11" s="17" t="s">
        <v>296</v>
      </c>
      <c r="C11" s="18" t="s">
        <v>297</v>
      </c>
      <c r="D11" s="47">
        <v>8301</v>
      </c>
      <c r="E11" s="26">
        <v>378</v>
      </c>
      <c r="F11" s="20">
        <v>43342</v>
      </c>
      <c r="G11" s="20">
        <v>43349</v>
      </c>
      <c r="H11" s="6"/>
    </row>
    <row r="12" spans="1:12" s="34" customFormat="1" ht="15.75" x14ac:dyDescent="0.25">
      <c r="A12" s="6">
        <v>8</v>
      </c>
      <c r="B12" s="17" t="s">
        <v>305</v>
      </c>
      <c r="C12" s="18" t="s">
        <v>306</v>
      </c>
      <c r="D12" s="47">
        <v>20828</v>
      </c>
      <c r="E12" s="26">
        <v>1430</v>
      </c>
      <c r="F12" s="20">
        <v>43362</v>
      </c>
      <c r="G12" s="20">
        <v>43362</v>
      </c>
      <c r="H12" s="6"/>
    </row>
    <row r="13" spans="1:12" s="34" customFormat="1" ht="15.75" x14ac:dyDescent="0.25">
      <c r="A13" s="6">
        <v>9</v>
      </c>
      <c r="B13" s="17" t="s">
        <v>380</v>
      </c>
      <c r="C13" s="18" t="s">
        <v>381</v>
      </c>
      <c r="D13" s="47">
        <v>5599</v>
      </c>
      <c r="E13" s="26">
        <v>5757.83</v>
      </c>
      <c r="F13" s="20">
        <v>43369</v>
      </c>
      <c r="G13" s="20">
        <v>43376</v>
      </c>
      <c r="H13" s="6"/>
    </row>
    <row r="14" spans="1:12" s="34" customFormat="1" ht="15.75" x14ac:dyDescent="0.25">
      <c r="A14" s="6">
        <v>10</v>
      </c>
      <c r="B14" s="17" t="s">
        <v>399</v>
      </c>
      <c r="C14" s="18" t="s">
        <v>400</v>
      </c>
      <c r="D14" s="47">
        <v>8443</v>
      </c>
      <c r="E14" s="26">
        <v>120786.37</v>
      </c>
      <c r="F14" s="20">
        <v>43382</v>
      </c>
      <c r="G14" s="20">
        <v>43390</v>
      </c>
      <c r="H14" s="6" t="s">
        <v>404</v>
      </c>
    </row>
    <row r="15" spans="1:12" s="34" customFormat="1" ht="15.75" x14ac:dyDescent="0.25">
      <c r="A15" s="6">
        <v>11</v>
      </c>
      <c r="B15" s="17" t="s">
        <v>399</v>
      </c>
      <c r="C15" s="18" t="s">
        <v>400</v>
      </c>
      <c r="D15" s="47">
        <v>8443</v>
      </c>
      <c r="E15" s="26">
        <f>171000-E14</f>
        <v>50213.630000000005</v>
      </c>
      <c r="F15" s="20">
        <v>43382</v>
      </c>
      <c r="G15" s="20"/>
      <c r="H15" s="6" t="s">
        <v>403</v>
      </c>
    </row>
    <row r="16" spans="1:12" s="34" customFormat="1" ht="15.75" x14ac:dyDescent="0.25">
      <c r="A16" s="6">
        <v>12</v>
      </c>
      <c r="B16" s="17" t="s">
        <v>296</v>
      </c>
      <c r="C16" s="18" t="s">
        <v>297</v>
      </c>
      <c r="D16" s="47">
        <v>8414</v>
      </c>
      <c r="E16" s="26">
        <v>49.6</v>
      </c>
      <c r="F16" s="20">
        <v>43392</v>
      </c>
      <c r="G16" s="20">
        <v>43397</v>
      </c>
      <c r="H16" s="6"/>
    </row>
    <row r="17" spans="1:12" s="34" customFormat="1" ht="15.75" x14ac:dyDescent="0.25">
      <c r="A17" s="6">
        <v>13</v>
      </c>
      <c r="B17" s="17" t="s">
        <v>296</v>
      </c>
      <c r="C17" s="18" t="s">
        <v>297</v>
      </c>
      <c r="D17" s="47">
        <v>8471</v>
      </c>
      <c r="E17" s="26">
        <v>500</v>
      </c>
      <c r="F17" s="20">
        <v>43396</v>
      </c>
      <c r="G17" s="20">
        <v>43397</v>
      </c>
      <c r="H17" s="6"/>
    </row>
    <row r="18" spans="1:12" s="34" customFormat="1" ht="15.75" x14ac:dyDescent="0.25">
      <c r="A18" s="302" t="s">
        <v>16</v>
      </c>
      <c r="B18" s="302"/>
      <c r="C18" s="8"/>
      <c r="D18" s="9"/>
      <c r="E18" s="24">
        <f>SUM(E5:E17)-E15</f>
        <v>156868.45000000001</v>
      </c>
      <c r="F18" s="10"/>
      <c r="G18" s="6"/>
      <c r="H18" s="6"/>
    </row>
    <row r="19" spans="1:12" ht="15.75" thickBot="1" x14ac:dyDescent="0.3"/>
    <row r="20" spans="1:12" ht="19.5" thickBot="1" x14ac:dyDescent="0.3">
      <c r="A20" s="299" t="s">
        <v>10</v>
      </c>
      <c r="B20" s="300"/>
      <c r="C20" s="300"/>
      <c r="D20" s="300"/>
      <c r="E20" s="300"/>
      <c r="F20" s="300"/>
      <c r="G20" s="300"/>
      <c r="H20" s="301"/>
      <c r="I20" s="37"/>
      <c r="J20" s="37"/>
      <c r="K20" s="37"/>
      <c r="L20" s="37"/>
    </row>
    <row r="21" spans="1:12" ht="42.75" x14ac:dyDescent="0.25">
      <c r="A21" s="28" t="s">
        <v>2</v>
      </c>
      <c r="B21" s="28" t="s">
        <v>3</v>
      </c>
      <c r="C21" s="29" t="s">
        <v>4</v>
      </c>
      <c r="D21" s="30" t="s">
        <v>0</v>
      </c>
      <c r="E21" s="31" t="s">
        <v>14</v>
      </c>
      <c r="F21" s="28" t="s">
        <v>5</v>
      </c>
      <c r="G21" s="28" t="s">
        <v>6</v>
      </c>
      <c r="H21" s="33" t="s">
        <v>7</v>
      </c>
    </row>
    <row r="22" spans="1:12" s="34" customFormat="1" ht="15.75" x14ac:dyDescent="0.25">
      <c r="A22" s="17">
        <v>1</v>
      </c>
      <c r="B22" s="17" t="s">
        <v>117</v>
      </c>
      <c r="C22" s="22" t="s">
        <v>118</v>
      </c>
      <c r="D22" s="19">
        <v>6650</v>
      </c>
      <c r="E22" s="26">
        <v>23580.37</v>
      </c>
      <c r="F22" s="20">
        <v>43276</v>
      </c>
      <c r="G22" s="20">
        <v>43290</v>
      </c>
      <c r="H22" s="6"/>
    </row>
    <row r="23" spans="1:12" s="34" customFormat="1" ht="15.75" x14ac:dyDescent="0.25">
      <c r="A23" s="17">
        <v>2</v>
      </c>
      <c r="B23" s="17" t="s">
        <v>117</v>
      </c>
      <c r="C23" s="22" t="s">
        <v>118</v>
      </c>
      <c r="D23" s="19">
        <v>6651</v>
      </c>
      <c r="E23" s="26">
        <v>18662.54</v>
      </c>
      <c r="F23" s="20">
        <v>43276</v>
      </c>
      <c r="G23" s="20">
        <v>43292</v>
      </c>
      <c r="H23" s="6"/>
    </row>
    <row r="24" spans="1:12" s="34" customFormat="1" ht="15.75" x14ac:dyDescent="0.25">
      <c r="A24" s="17">
        <v>3</v>
      </c>
      <c r="B24" s="17" t="s">
        <v>119</v>
      </c>
      <c r="C24" s="22" t="s">
        <v>120</v>
      </c>
      <c r="D24" s="19">
        <v>2018000370</v>
      </c>
      <c r="E24" s="26">
        <v>28893.24</v>
      </c>
      <c r="F24" s="20">
        <v>43277</v>
      </c>
      <c r="G24" s="20">
        <v>43290</v>
      </c>
      <c r="H24" s="6"/>
    </row>
    <row r="25" spans="1:12" s="34" customFormat="1" ht="15.75" x14ac:dyDescent="0.25">
      <c r="A25" s="17">
        <v>4</v>
      </c>
      <c r="B25" s="17" t="s">
        <v>125</v>
      </c>
      <c r="C25" s="22" t="s">
        <v>126</v>
      </c>
      <c r="D25" s="19">
        <v>2609</v>
      </c>
      <c r="E25" s="26">
        <v>23527.19</v>
      </c>
      <c r="F25" s="20">
        <v>43277</v>
      </c>
      <c r="G25" s="20">
        <v>43290</v>
      </c>
      <c r="H25" s="6"/>
    </row>
    <row r="26" spans="1:12" s="34" customFormat="1" ht="15.75" x14ac:dyDescent="0.25">
      <c r="A26" s="17">
        <v>5</v>
      </c>
      <c r="B26" s="17" t="s">
        <v>127</v>
      </c>
      <c r="C26" s="22" t="s">
        <v>128</v>
      </c>
      <c r="D26" s="50">
        <v>31625</v>
      </c>
      <c r="E26" s="52">
        <v>2005.44</v>
      </c>
      <c r="F26" s="53">
        <v>43277</v>
      </c>
      <c r="G26" s="53">
        <v>43290</v>
      </c>
      <c r="H26" s="54"/>
    </row>
    <row r="27" spans="1:12" s="34" customFormat="1" ht="15.75" x14ac:dyDescent="0.25">
      <c r="A27" s="17">
        <v>6</v>
      </c>
      <c r="B27" s="17" t="s">
        <v>119</v>
      </c>
      <c r="C27" s="22" t="s">
        <v>120</v>
      </c>
      <c r="D27" s="19">
        <v>2018425</v>
      </c>
      <c r="E27" s="26">
        <v>28811.8</v>
      </c>
      <c r="F27" s="20">
        <v>43298</v>
      </c>
      <c r="G27" s="20">
        <v>43318</v>
      </c>
      <c r="H27" s="6"/>
    </row>
    <row r="28" spans="1:12" s="34" customFormat="1" ht="15.75" x14ac:dyDescent="0.25">
      <c r="A28" s="17">
        <v>7</v>
      </c>
      <c r="B28" s="17" t="s">
        <v>125</v>
      </c>
      <c r="C28" s="22" t="s">
        <v>126</v>
      </c>
      <c r="D28" s="19">
        <v>2651</v>
      </c>
      <c r="E28" s="26">
        <v>23545.919999999998</v>
      </c>
      <c r="F28" s="20">
        <v>43305</v>
      </c>
      <c r="G28" s="20">
        <v>43318</v>
      </c>
      <c r="H28" s="6"/>
    </row>
    <row r="29" spans="1:12" s="34" customFormat="1" ht="15.75" x14ac:dyDescent="0.25">
      <c r="A29" s="17">
        <v>8</v>
      </c>
      <c r="B29" s="17" t="s">
        <v>117</v>
      </c>
      <c r="C29" s="22" t="s">
        <v>118</v>
      </c>
      <c r="D29" s="19">
        <v>6735</v>
      </c>
      <c r="E29" s="26">
        <v>23580.37</v>
      </c>
      <c r="F29" s="20">
        <v>43306</v>
      </c>
      <c r="G29" s="20">
        <v>43318</v>
      </c>
      <c r="H29" s="6"/>
    </row>
    <row r="30" spans="1:12" s="34" customFormat="1" ht="15.75" x14ac:dyDescent="0.25">
      <c r="A30" s="17">
        <v>9</v>
      </c>
      <c r="B30" s="17" t="s">
        <v>117</v>
      </c>
      <c r="C30" s="22" t="s">
        <v>118</v>
      </c>
      <c r="D30" s="19">
        <v>6738</v>
      </c>
      <c r="E30" s="26">
        <v>18662.54</v>
      </c>
      <c r="F30" s="20">
        <v>43306</v>
      </c>
      <c r="G30" s="20">
        <v>43318</v>
      </c>
      <c r="H30" s="6"/>
    </row>
    <row r="31" spans="1:12" s="34" customFormat="1" ht="15.75" x14ac:dyDescent="0.25">
      <c r="A31" s="17">
        <v>10</v>
      </c>
      <c r="B31" s="17" t="s">
        <v>127</v>
      </c>
      <c r="C31" s="22" t="s">
        <v>128</v>
      </c>
      <c r="D31" s="50">
        <v>32008</v>
      </c>
      <c r="E31" s="52">
        <v>2688.87</v>
      </c>
      <c r="F31" s="53">
        <v>43308</v>
      </c>
      <c r="G31" s="53">
        <v>43318</v>
      </c>
      <c r="H31" s="54"/>
    </row>
    <row r="32" spans="1:12" s="34" customFormat="1" ht="15.75" x14ac:dyDescent="0.25">
      <c r="A32" s="17">
        <v>11</v>
      </c>
      <c r="B32" s="17" t="s">
        <v>127</v>
      </c>
      <c r="C32" s="22" t="s">
        <v>128</v>
      </c>
      <c r="D32" s="50">
        <v>32217</v>
      </c>
      <c r="E32" s="52">
        <v>776.89</v>
      </c>
      <c r="F32" s="53">
        <v>43325</v>
      </c>
      <c r="G32" s="53">
        <v>43346</v>
      </c>
      <c r="H32" s="54"/>
    </row>
    <row r="33" spans="1:9" s="34" customFormat="1" ht="15.75" x14ac:dyDescent="0.25">
      <c r="A33" s="17">
        <v>12</v>
      </c>
      <c r="B33" s="17" t="s">
        <v>119</v>
      </c>
      <c r="C33" s="22" t="s">
        <v>120</v>
      </c>
      <c r="D33" s="19" t="s">
        <v>357</v>
      </c>
      <c r="E33" s="26">
        <v>28355.86</v>
      </c>
      <c r="F33" s="20">
        <v>43328</v>
      </c>
      <c r="G33" s="20">
        <v>43346</v>
      </c>
      <c r="H33" s="6"/>
    </row>
    <row r="34" spans="1:9" s="34" customFormat="1" ht="15.75" x14ac:dyDescent="0.25">
      <c r="A34" s="17">
        <v>13</v>
      </c>
      <c r="B34" s="17" t="s">
        <v>125</v>
      </c>
      <c r="C34" s="22" t="s">
        <v>126</v>
      </c>
      <c r="D34" s="19">
        <v>2690</v>
      </c>
      <c r="E34" s="26">
        <v>23860.240000000002</v>
      </c>
      <c r="F34" s="20">
        <v>43328</v>
      </c>
      <c r="G34" s="20">
        <v>43349</v>
      </c>
      <c r="H34" s="6"/>
    </row>
    <row r="35" spans="1:9" s="34" customFormat="1" ht="15.75" x14ac:dyDescent="0.25">
      <c r="A35" s="17">
        <v>14</v>
      </c>
      <c r="B35" s="17" t="s">
        <v>117</v>
      </c>
      <c r="C35" s="22" t="s">
        <v>118</v>
      </c>
      <c r="D35" s="19">
        <v>6829</v>
      </c>
      <c r="E35" s="26">
        <v>23580.37</v>
      </c>
      <c r="F35" s="20">
        <v>43328</v>
      </c>
      <c r="G35" s="20">
        <v>43349</v>
      </c>
      <c r="H35" s="6"/>
    </row>
    <row r="36" spans="1:9" s="34" customFormat="1" ht="15.75" x14ac:dyDescent="0.25">
      <c r="A36" s="17">
        <v>15</v>
      </c>
      <c r="B36" s="17" t="s">
        <v>117</v>
      </c>
      <c r="C36" s="22" t="s">
        <v>118</v>
      </c>
      <c r="D36" s="19">
        <v>6830</v>
      </c>
      <c r="E36" s="26">
        <v>18662.54</v>
      </c>
      <c r="F36" s="20">
        <v>43328</v>
      </c>
      <c r="G36" s="20">
        <v>43349</v>
      </c>
      <c r="H36" s="6"/>
    </row>
    <row r="37" spans="1:9" s="34" customFormat="1" ht="15.75" x14ac:dyDescent="0.25">
      <c r="A37" s="17">
        <v>16</v>
      </c>
      <c r="B37" s="17" t="s">
        <v>127</v>
      </c>
      <c r="C37" s="22" t="s">
        <v>128</v>
      </c>
      <c r="D37" s="19">
        <v>32401</v>
      </c>
      <c r="E37" s="26">
        <v>1634.7</v>
      </c>
      <c r="F37" s="20">
        <v>43340</v>
      </c>
      <c r="G37" s="20">
        <v>43346</v>
      </c>
      <c r="H37" s="6"/>
    </row>
    <row r="38" spans="1:9" s="34" customFormat="1" ht="15.75" x14ac:dyDescent="0.25">
      <c r="A38" s="17">
        <v>17</v>
      </c>
      <c r="B38" s="17" t="s">
        <v>125</v>
      </c>
      <c r="C38" s="22" t="s">
        <v>126</v>
      </c>
      <c r="D38" s="19">
        <v>2727</v>
      </c>
      <c r="E38" s="26">
        <v>23109.46</v>
      </c>
      <c r="F38" s="20">
        <v>43362</v>
      </c>
      <c r="G38" s="20">
        <v>43376</v>
      </c>
      <c r="H38" s="6"/>
    </row>
    <row r="39" spans="1:9" s="34" customFormat="1" ht="15.75" x14ac:dyDescent="0.25">
      <c r="A39" s="17">
        <v>18</v>
      </c>
      <c r="B39" s="17" t="s">
        <v>119</v>
      </c>
      <c r="C39" s="22" t="s">
        <v>120</v>
      </c>
      <c r="D39" s="19">
        <v>2018837</v>
      </c>
      <c r="E39" s="26">
        <v>28704.68</v>
      </c>
      <c r="F39" s="20">
        <v>43367</v>
      </c>
      <c r="G39" s="20">
        <v>43376</v>
      </c>
      <c r="H39" s="6"/>
    </row>
    <row r="40" spans="1:9" s="34" customFormat="1" ht="15.75" x14ac:dyDescent="0.25">
      <c r="A40" s="17">
        <v>19</v>
      </c>
      <c r="B40" s="17" t="s">
        <v>127</v>
      </c>
      <c r="C40" s="22" t="s">
        <v>128</v>
      </c>
      <c r="D40" s="19">
        <v>32742</v>
      </c>
      <c r="E40" s="26">
        <v>3230.83</v>
      </c>
      <c r="F40" s="20">
        <v>43369</v>
      </c>
      <c r="G40" s="20">
        <v>43376</v>
      </c>
      <c r="H40" s="6"/>
    </row>
    <row r="41" spans="1:9" s="34" customFormat="1" ht="15.75" x14ac:dyDescent="0.25">
      <c r="A41" s="17">
        <v>20</v>
      </c>
      <c r="B41" s="17" t="s">
        <v>117</v>
      </c>
      <c r="C41" s="22" t="s">
        <v>118</v>
      </c>
      <c r="D41" s="19">
        <v>201800000006922</v>
      </c>
      <c r="E41" s="26">
        <v>23580.37</v>
      </c>
      <c r="F41" s="20">
        <v>43369</v>
      </c>
      <c r="G41" s="20">
        <v>43376</v>
      </c>
      <c r="H41" s="6"/>
    </row>
    <row r="42" spans="1:9" s="34" customFormat="1" ht="15.75" x14ac:dyDescent="0.25">
      <c r="A42" s="17">
        <v>21</v>
      </c>
      <c r="B42" s="17" t="s">
        <v>117</v>
      </c>
      <c r="C42" s="22" t="s">
        <v>118</v>
      </c>
      <c r="D42" s="19">
        <v>201800000006921</v>
      </c>
      <c r="E42" s="26">
        <v>18662.54</v>
      </c>
      <c r="F42" s="20">
        <v>43369</v>
      </c>
      <c r="G42" s="20">
        <v>43376</v>
      </c>
      <c r="H42" s="6"/>
    </row>
    <row r="43" spans="1:9" s="34" customFormat="1" ht="15.75" x14ac:dyDescent="0.25">
      <c r="A43" s="17">
        <v>22</v>
      </c>
      <c r="B43" s="17" t="s">
        <v>125</v>
      </c>
      <c r="C43" s="22" t="s">
        <v>126</v>
      </c>
      <c r="D43" s="19">
        <v>2769</v>
      </c>
      <c r="E43" s="26">
        <v>23499.78</v>
      </c>
      <c r="F43" s="20">
        <v>43395</v>
      </c>
      <c r="G43" s="20"/>
      <c r="H43" s="6"/>
    </row>
    <row r="44" spans="1:9" s="34" customFormat="1" ht="15.75" x14ac:dyDescent="0.25">
      <c r="A44" s="17">
        <v>23</v>
      </c>
      <c r="B44" s="17" t="s">
        <v>119</v>
      </c>
      <c r="C44" s="22" t="s">
        <v>120</v>
      </c>
      <c r="D44" s="19">
        <v>2018976</v>
      </c>
      <c r="E44" s="26">
        <v>28967.09</v>
      </c>
      <c r="F44" s="20">
        <v>43396</v>
      </c>
      <c r="G44" s="20"/>
      <c r="H44" s="6"/>
    </row>
    <row r="45" spans="1:9" s="34" customFormat="1" ht="15.75" x14ac:dyDescent="0.25">
      <c r="A45" s="17">
        <v>24</v>
      </c>
      <c r="B45" s="17" t="s">
        <v>117</v>
      </c>
      <c r="C45" s="22" t="s">
        <v>118</v>
      </c>
      <c r="D45" s="19">
        <v>201800000007011</v>
      </c>
      <c r="E45" s="26">
        <v>23580.37</v>
      </c>
      <c r="F45" s="20">
        <v>43396</v>
      </c>
      <c r="G45" s="20"/>
      <c r="H45" s="6"/>
    </row>
    <row r="46" spans="1:9" s="34" customFormat="1" ht="15.75" x14ac:dyDescent="0.25">
      <c r="A46" s="17">
        <v>25</v>
      </c>
      <c r="B46" s="17" t="s">
        <v>117</v>
      </c>
      <c r="C46" s="22" t="s">
        <v>118</v>
      </c>
      <c r="D46" s="19">
        <v>201800000007012</v>
      </c>
      <c r="E46" s="26">
        <v>18662.54</v>
      </c>
      <c r="F46" s="20">
        <v>43396</v>
      </c>
      <c r="G46" s="20"/>
      <c r="H46" s="6"/>
    </row>
    <row r="47" spans="1:9" s="34" customFormat="1" ht="15.75" x14ac:dyDescent="0.25">
      <c r="A47" s="303" t="s">
        <v>16</v>
      </c>
      <c r="B47" s="304"/>
      <c r="C47" s="8"/>
      <c r="D47" s="9"/>
      <c r="E47" s="24">
        <f>SUM(E22:E46)</f>
        <v>482826.54000000004</v>
      </c>
      <c r="F47" s="10"/>
      <c r="G47" s="6"/>
      <c r="H47" s="48"/>
      <c r="I47" s="49" t="s">
        <v>21</v>
      </c>
    </row>
    <row r="48" spans="1:9" ht="15.75" thickBot="1" x14ac:dyDescent="0.3">
      <c r="A48" s="39"/>
      <c r="D48" s="12"/>
      <c r="E48" s="27"/>
      <c r="F48" s="40"/>
      <c r="G48" s="40"/>
    </row>
    <row r="49" spans="1:12" ht="19.5" thickBot="1" x14ac:dyDescent="0.3">
      <c r="A49" s="299" t="s">
        <v>12</v>
      </c>
      <c r="B49" s="300"/>
      <c r="C49" s="300"/>
      <c r="D49" s="300"/>
      <c r="E49" s="300"/>
      <c r="F49" s="300"/>
      <c r="G49" s="300"/>
      <c r="H49" s="301"/>
      <c r="I49" s="37"/>
      <c r="J49" s="37"/>
      <c r="K49" s="37"/>
      <c r="L49" s="37"/>
    </row>
    <row r="50" spans="1:12" ht="42.75" x14ac:dyDescent="0.25">
      <c r="A50" s="28" t="s">
        <v>2</v>
      </c>
      <c r="B50" s="28" t="s">
        <v>3</v>
      </c>
      <c r="C50" s="29" t="s">
        <v>4</v>
      </c>
      <c r="D50" s="30" t="s">
        <v>0</v>
      </c>
      <c r="E50" s="31" t="s">
        <v>14</v>
      </c>
      <c r="F50" s="28" t="s">
        <v>5</v>
      </c>
      <c r="G50" s="28" t="s">
        <v>6</v>
      </c>
      <c r="H50" s="28" t="s">
        <v>7</v>
      </c>
    </row>
    <row r="51" spans="1:12" s="34" customFormat="1" ht="15.75" x14ac:dyDescent="0.25">
      <c r="A51" s="16">
        <v>1</v>
      </c>
      <c r="B51" s="17" t="s">
        <v>28</v>
      </c>
      <c r="C51" s="18" t="s">
        <v>29</v>
      </c>
      <c r="D51" s="35">
        <v>1806000516405</v>
      </c>
      <c r="E51" s="52">
        <v>67.150000000000006</v>
      </c>
      <c r="F51" s="53">
        <v>43263</v>
      </c>
      <c r="G51" s="20">
        <v>43285</v>
      </c>
      <c r="H51" s="6"/>
    </row>
    <row r="52" spans="1:12" s="34" customFormat="1" ht="15.75" x14ac:dyDescent="0.25">
      <c r="A52" s="16">
        <v>2</v>
      </c>
      <c r="B52" s="17" t="s">
        <v>100</v>
      </c>
      <c r="C52" s="22" t="s">
        <v>101</v>
      </c>
      <c r="D52" s="19">
        <v>62032241</v>
      </c>
      <c r="E52" s="26">
        <v>12870.45</v>
      </c>
      <c r="F52" s="20">
        <v>43263</v>
      </c>
      <c r="G52" s="20">
        <v>43278</v>
      </c>
      <c r="H52" s="6"/>
    </row>
    <row r="53" spans="1:12" s="34" customFormat="1" ht="15.75" x14ac:dyDescent="0.25">
      <c r="A53" s="16">
        <v>3</v>
      </c>
      <c r="B53" s="17" t="s">
        <v>189</v>
      </c>
      <c r="C53" s="22" t="s">
        <v>190</v>
      </c>
      <c r="D53" s="19">
        <v>638362</v>
      </c>
      <c r="E53" s="26">
        <v>29.3</v>
      </c>
      <c r="F53" s="20">
        <v>43269</v>
      </c>
      <c r="G53" s="20">
        <v>43272</v>
      </c>
      <c r="H53" s="6"/>
    </row>
    <row r="54" spans="1:12" s="34" customFormat="1" ht="15.75" x14ac:dyDescent="0.25">
      <c r="A54" s="16">
        <v>4</v>
      </c>
      <c r="B54" s="17" t="s">
        <v>296</v>
      </c>
      <c r="C54" s="18" t="s">
        <v>297</v>
      </c>
      <c r="D54" s="19">
        <v>467</v>
      </c>
      <c r="E54" s="26">
        <v>30</v>
      </c>
      <c r="F54" s="20">
        <v>43276</v>
      </c>
      <c r="G54" s="20">
        <v>43287</v>
      </c>
      <c r="H54" s="6"/>
    </row>
    <row r="55" spans="1:12" s="34" customFormat="1" ht="15.75" x14ac:dyDescent="0.25">
      <c r="A55" s="16">
        <v>5</v>
      </c>
      <c r="B55" s="17" t="s">
        <v>296</v>
      </c>
      <c r="C55" s="18" t="s">
        <v>297</v>
      </c>
      <c r="D55" s="19">
        <v>469</v>
      </c>
      <c r="E55" s="26">
        <v>935</v>
      </c>
      <c r="F55" s="20">
        <v>43276</v>
      </c>
      <c r="G55" s="20">
        <v>43287</v>
      </c>
      <c r="H55" s="6"/>
    </row>
    <row r="56" spans="1:12" s="34" customFormat="1" ht="15.75" x14ac:dyDescent="0.25">
      <c r="A56" s="16">
        <v>6</v>
      </c>
      <c r="B56" s="17" t="s">
        <v>296</v>
      </c>
      <c r="C56" s="18" t="s">
        <v>297</v>
      </c>
      <c r="D56" s="19">
        <v>468</v>
      </c>
      <c r="E56" s="26">
        <v>716.25</v>
      </c>
      <c r="F56" s="20">
        <v>43279</v>
      </c>
      <c r="G56" s="20">
        <v>43287</v>
      </c>
      <c r="H56" s="6"/>
    </row>
    <row r="57" spans="1:12" s="34" customFormat="1" ht="15.75" x14ac:dyDescent="0.25">
      <c r="A57" s="16">
        <v>7</v>
      </c>
      <c r="B57" s="17" t="s">
        <v>28</v>
      </c>
      <c r="C57" s="18" t="s">
        <v>29</v>
      </c>
      <c r="D57" s="35">
        <v>1807000512609</v>
      </c>
      <c r="E57" s="52">
        <v>67.150000000000006</v>
      </c>
      <c r="F57" s="53">
        <v>43283</v>
      </c>
      <c r="G57" s="20">
        <v>43315</v>
      </c>
      <c r="H57" s="6"/>
    </row>
    <row r="58" spans="1:12" s="34" customFormat="1" ht="15.75" x14ac:dyDescent="0.25">
      <c r="A58" s="16">
        <v>8</v>
      </c>
      <c r="B58" s="17" t="s">
        <v>28</v>
      </c>
      <c r="C58" s="18" t="s">
        <v>29</v>
      </c>
      <c r="D58" s="35">
        <v>1807000513317</v>
      </c>
      <c r="E58" s="52">
        <v>237.03</v>
      </c>
      <c r="F58" s="53">
        <v>43283</v>
      </c>
      <c r="G58" s="20">
        <v>43285</v>
      </c>
      <c r="H58" s="6"/>
    </row>
    <row r="59" spans="1:12" s="34" customFormat="1" ht="15.75" x14ac:dyDescent="0.25">
      <c r="A59" s="16">
        <v>9</v>
      </c>
      <c r="B59" s="17" t="s">
        <v>28</v>
      </c>
      <c r="C59" s="18" t="s">
        <v>29</v>
      </c>
      <c r="D59" s="35">
        <v>1807000514342</v>
      </c>
      <c r="E59" s="52">
        <v>236.73</v>
      </c>
      <c r="F59" s="53">
        <v>43283</v>
      </c>
      <c r="G59" s="20">
        <v>43285</v>
      </c>
      <c r="H59" s="6"/>
    </row>
    <row r="60" spans="1:12" s="34" customFormat="1" ht="15.75" x14ac:dyDescent="0.25">
      <c r="A60" s="16">
        <v>10</v>
      </c>
      <c r="B60" s="17" t="s">
        <v>28</v>
      </c>
      <c r="C60" s="18" t="s">
        <v>29</v>
      </c>
      <c r="D60" s="35">
        <v>1807000514343</v>
      </c>
      <c r="E60" s="52">
        <v>203.41</v>
      </c>
      <c r="F60" s="53">
        <v>43283</v>
      </c>
      <c r="G60" s="20">
        <v>43285</v>
      </c>
      <c r="H60" s="6"/>
    </row>
    <row r="61" spans="1:12" s="34" customFormat="1" ht="15.75" x14ac:dyDescent="0.25">
      <c r="A61" s="16">
        <v>11</v>
      </c>
      <c r="B61" s="17" t="s">
        <v>28</v>
      </c>
      <c r="C61" s="18" t="s">
        <v>29</v>
      </c>
      <c r="D61" s="35">
        <v>1807000514344</v>
      </c>
      <c r="E61" s="52">
        <v>210.55</v>
      </c>
      <c r="F61" s="53">
        <v>43283</v>
      </c>
      <c r="G61" s="20">
        <v>43285</v>
      </c>
      <c r="H61" s="6"/>
    </row>
    <row r="62" spans="1:12" s="34" customFormat="1" ht="15.75" x14ac:dyDescent="0.25">
      <c r="A62" s="16">
        <v>12</v>
      </c>
      <c r="B62" s="17" t="s">
        <v>18</v>
      </c>
      <c r="C62" s="18" t="s">
        <v>19</v>
      </c>
      <c r="D62" s="19">
        <v>1312032</v>
      </c>
      <c r="E62" s="52">
        <v>3136.82</v>
      </c>
      <c r="F62" s="53">
        <v>43283</v>
      </c>
      <c r="G62" s="20">
        <v>43291</v>
      </c>
      <c r="H62" s="6"/>
    </row>
    <row r="63" spans="1:12" s="34" customFormat="1" ht="15.75" x14ac:dyDescent="0.25">
      <c r="A63" s="16">
        <v>13</v>
      </c>
      <c r="B63" s="17" t="s">
        <v>17</v>
      </c>
      <c r="C63" s="18" t="s">
        <v>27</v>
      </c>
      <c r="D63" s="19">
        <v>829930</v>
      </c>
      <c r="E63" s="26">
        <v>396.48</v>
      </c>
      <c r="F63" s="20">
        <v>43287</v>
      </c>
      <c r="G63" s="20">
        <v>43313</v>
      </c>
      <c r="H63" s="6"/>
    </row>
    <row r="64" spans="1:12" s="34" customFormat="1" ht="15.75" x14ac:dyDescent="0.25">
      <c r="A64" s="16">
        <v>14</v>
      </c>
      <c r="B64" s="17" t="s">
        <v>100</v>
      </c>
      <c r="C64" s="22" t="s">
        <v>101</v>
      </c>
      <c r="D64" s="19">
        <v>63626093</v>
      </c>
      <c r="E64" s="26">
        <v>16134.21</v>
      </c>
      <c r="F64" s="20">
        <v>43293</v>
      </c>
      <c r="G64" s="20">
        <v>43325</v>
      </c>
      <c r="H64" s="6"/>
    </row>
    <row r="65" spans="1:8" s="34" customFormat="1" ht="15.75" x14ac:dyDescent="0.25">
      <c r="A65" s="16">
        <v>15</v>
      </c>
      <c r="B65" s="17" t="s">
        <v>17</v>
      </c>
      <c r="C65" s="18" t="s">
        <v>27</v>
      </c>
      <c r="D65" s="19">
        <v>833927</v>
      </c>
      <c r="E65" s="26">
        <v>594.72</v>
      </c>
      <c r="F65" s="20">
        <v>43314</v>
      </c>
      <c r="G65" s="20">
        <v>43342</v>
      </c>
      <c r="H65" s="6"/>
    </row>
    <row r="66" spans="1:8" s="34" customFormat="1" ht="15.75" x14ac:dyDescent="0.25">
      <c r="A66" s="16">
        <v>16</v>
      </c>
      <c r="B66" s="17" t="s">
        <v>18</v>
      </c>
      <c r="C66" s="18" t="s">
        <v>19</v>
      </c>
      <c r="D66" s="19">
        <v>1331274</v>
      </c>
      <c r="E66" s="52">
        <v>2376.34</v>
      </c>
      <c r="F66" s="53">
        <v>43314</v>
      </c>
      <c r="G66" s="20">
        <v>43322</v>
      </c>
      <c r="H66" s="6"/>
    </row>
    <row r="67" spans="1:8" s="34" customFormat="1" ht="15.75" x14ac:dyDescent="0.25">
      <c r="A67" s="16">
        <v>17</v>
      </c>
      <c r="B67" s="17" t="s">
        <v>28</v>
      </c>
      <c r="C67" s="18" t="s">
        <v>29</v>
      </c>
      <c r="D67" s="35">
        <v>1808000504630</v>
      </c>
      <c r="E67" s="52">
        <v>264.64999999999998</v>
      </c>
      <c r="F67" s="53">
        <v>43315</v>
      </c>
      <c r="G67" s="20">
        <v>43315</v>
      </c>
      <c r="H67" s="6"/>
    </row>
    <row r="68" spans="1:8" s="34" customFormat="1" ht="15.75" x14ac:dyDescent="0.25">
      <c r="A68" s="16">
        <v>18</v>
      </c>
      <c r="B68" s="17" t="s">
        <v>28</v>
      </c>
      <c r="C68" s="18" t="s">
        <v>29</v>
      </c>
      <c r="D68" s="35">
        <v>1808000503998</v>
      </c>
      <c r="E68" s="52">
        <v>67.150000000000006</v>
      </c>
      <c r="F68" s="53">
        <v>43318</v>
      </c>
      <c r="G68" s="20">
        <v>43347</v>
      </c>
      <c r="H68" s="6"/>
    </row>
    <row r="69" spans="1:8" s="34" customFormat="1" ht="15.75" x14ac:dyDescent="0.25">
      <c r="A69" s="16">
        <v>19</v>
      </c>
      <c r="B69" s="17" t="s">
        <v>28</v>
      </c>
      <c r="C69" s="18" t="s">
        <v>29</v>
      </c>
      <c r="D69" s="35">
        <v>1808000505559</v>
      </c>
      <c r="E69" s="52">
        <v>256.23</v>
      </c>
      <c r="F69" s="53">
        <v>43319</v>
      </c>
      <c r="G69" s="20">
        <v>43328</v>
      </c>
      <c r="H69" s="6"/>
    </row>
    <row r="70" spans="1:8" s="34" customFormat="1" ht="15.75" x14ac:dyDescent="0.25">
      <c r="A70" s="16">
        <v>20</v>
      </c>
      <c r="B70" s="17" t="s">
        <v>28</v>
      </c>
      <c r="C70" s="18" t="s">
        <v>29</v>
      </c>
      <c r="D70" s="35">
        <v>1808000505560</v>
      </c>
      <c r="E70" s="52">
        <v>311.89</v>
      </c>
      <c r="F70" s="53">
        <v>43319</v>
      </c>
      <c r="G70" s="20">
        <v>43328</v>
      </c>
      <c r="H70" s="6"/>
    </row>
    <row r="71" spans="1:8" s="34" customFormat="1" ht="15.75" x14ac:dyDescent="0.25">
      <c r="A71" s="16">
        <v>21</v>
      </c>
      <c r="B71" s="17" t="s">
        <v>28</v>
      </c>
      <c r="C71" s="18" t="s">
        <v>29</v>
      </c>
      <c r="D71" s="35">
        <v>1808000505561</v>
      </c>
      <c r="E71" s="52">
        <v>301.60000000000002</v>
      </c>
      <c r="F71" s="53">
        <v>43320</v>
      </c>
      <c r="G71" s="20">
        <v>43328</v>
      </c>
      <c r="H71" s="6"/>
    </row>
    <row r="72" spans="1:8" s="34" customFormat="1" ht="15.75" x14ac:dyDescent="0.25">
      <c r="A72" s="16">
        <v>22</v>
      </c>
      <c r="B72" s="17" t="s">
        <v>189</v>
      </c>
      <c r="C72" s="22" t="s">
        <v>190</v>
      </c>
      <c r="D72" s="19">
        <v>657557</v>
      </c>
      <c r="E72" s="26">
        <v>21</v>
      </c>
      <c r="F72" s="20">
        <v>43326</v>
      </c>
      <c r="G72" s="20">
        <v>43328</v>
      </c>
      <c r="H72" s="6"/>
    </row>
    <row r="73" spans="1:8" s="34" customFormat="1" ht="15.75" x14ac:dyDescent="0.25">
      <c r="A73" s="16">
        <v>23</v>
      </c>
      <c r="B73" s="17" t="s">
        <v>100</v>
      </c>
      <c r="C73" s="22" t="s">
        <v>101</v>
      </c>
      <c r="D73" s="19">
        <v>65152245</v>
      </c>
      <c r="E73" s="26">
        <v>15831.59</v>
      </c>
      <c r="F73" s="20">
        <v>43327</v>
      </c>
      <c r="G73" s="20">
        <v>43356</v>
      </c>
      <c r="H73" s="6"/>
    </row>
    <row r="74" spans="1:8" s="34" customFormat="1" ht="15.75" x14ac:dyDescent="0.25">
      <c r="A74" s="16">
        <v>24</v>
      </c>
      <c r="B74" s="17" t="s">
        <v>296</v>
      </c>
      <c r="C74" s="18" t="s">
        <v>297</v>
      </c>
      <c r="D74" s="71">
        <v>2018679</v>
      </c>
      <c r="E74" s="26">
        <v>205</v>
      </c>
      <c r="F74" s="20">
        <v>43342</v>
      </c>
      <c r="G74" s="20">
        <v>43349</v>
      </c>
      <c r="H74" s="6"/>
    </row>
    <row r="75" spans="1:8" s="34" customFormat="1" ht="15.75" x14ac:dyDescent="0.25">
      <c r="A75" s="16">
        <v>25</v>
      </c>
      <c r="B75" s="17" t="s">
        <v>296</v>
      </c>
      <c r="C75" s="18" t="s">
        <v>297</v>
      </c>
      <c r="D75" s="71" t="s">
        <v>362</v>
      </c>
      <c r="E75" s="26">
        <v>57.5</v>
      </c>
      <c r="F75" s="20">
        <v>43342</v>
      </c>
      <c r="G75" s="20">
        <v>43349</v>
      </c>
      <c r="H75" s="6"/>
    </row>
    <row r="76" spans="1:8" s="34" customFormat="1" ht="15.75" x14ac:dyDescent="0.25">
      <c r="A76" s="16">
        <v>26</v>
      </c>
      <c r="B76" s="17" t="s">
        <v>17</v>
      </c>
      <c r="C76" s="18" t="s">
        <v>27</v>
      </c>
      <c r="D76" s="71" t="s">
        <v>363</v>
      </c>
      <c r="E76" s="26">
        <v>859.04</v>
      </c>
      <c r="F76" s="20">
        <v>43346</v>
      </c>
      <c r="G76" s="20">
        <v>43375</v>
      </c>
      <c r="H76" s="6"/>
    </row>
    <row r="77" spans="1:8" s="34" customFormat="1" ht="15.75" x14ac:dyDescent="0.25">
      <c r="A77" s="16">
        <v>27</v>
      </c>
      <c r="B77" s="17" t="s">
        <v>28</v>
      </c>
      <c r="C77" s="18" t="s">
        <v>29</v>
      </c>
      <c r="D77" s="71" t="s">
        <v>365</v>
      </c>
      <c r="E77" s="26">
        <v>67.150000000000006</v>
      </c>
      <c r="F77" s="20">
        <v>43346</v>
      </c>
      <c r="G77" s="20">
        <v>43377</v>
      </c>
      <c r="H77" s="6"/>
    </row>
    <row r="78" spans="1:8" s="34" customFormat="1" ht="15.75" x14ac:dyDescent="0.25">
      <c r="A78" s="16">
        <v>28</v>
      </c>
      <c r="B78" s="17" t="s">
        <v>28</v>
      </c>
      <c r="C78" s="18" t="s">
        <v>29</v>
      </c>
      <c r="D78" s="71" t="s">
        <v>366</v>
      </c>
      <c r="E78" s="26">
        <v>268.72000000000003</v>
      </c>
      <c r="F78" s="20">
        <v>43346</v>
      </c>
      <c r="G78" s="20">
        <v>43347</v>
      </c>
      <c r="H78" s="6"/>
    </row>
    <row r="79" spans="1:8" s="34" customFormat="1" ht="15.75" x14ac:dyDescent="0.25">
      <c r="A79" s="16">
        <v>29</v>
      </c>
      <c r="B79" s="17" t="s">
        <v>28</v>
      </c>
      <c r="C79" s="18" t="s">
        <v>29</v>
      </c>
      <c r="D79" s="71" t="s">
        <v>367</v>
      </c>
      <c r="E79" s="26">
        <v>262.86</v>
      </c>
      <c r="F79" s="20">
        <v>43346</v>
      </c>
      <c r="G79" s="20">
        <v>43347</v>
      </c>
      <c r="H79" s="6"/>
    </row>
    <row r="80" spans="1:8" s="34" customFormat="1" ht="15.75" x14ac:dyDescent="0.25">
      <c r="A80" s="16">
        <v>30</v>
      </c>
      <c r="B80" s="17" t="s">
        <v>28</v>
      </c>
      <c r="C80" s="18" t="s">
        <v>29</v>
      </c>
      <c r="D80" s="71" t="s">
        <v>368</v>
      </c>
      <c r="E80" s="26">
        <v>250.62</v>
      </c>
      <c r="F80" s="20">
        <v>43346</v>
      </c>
      <c r="G80" s="20">
        <v>43347</v>
      </c>
      <c r="H80" s="6"/>
    </row>
    <row r="81" spans="1:8" s="34" customFormat="1" ht="15.75" x14ac:dyDescent="0.25">
      <c r="A81" s="16">
        <v>31</v>
      </c>
      <c r="B81" s="17" t="s">
        <v>28</v>
      </c>
      <c r="C81" s="18" t="s">
        <v>29</v>
      </c>
      <c r="D81" s="71" t="s">
        <v>369</v>
      </c>
      <c r="E81" s="26">
        <v>248.07</v>
      </c>
      <c r="F81" s="20">
        <v>43346</v>
      </c>
      <c r="G81" s="20">
        <v>43347</v>
      </c>
      <c r="H81" s="6"/>
    </row>
    <row r="82" spans="1:8" s="34" customFormat="1" ht="15.75" x14ac:dyDescent="0.25">
      <c r="A82" s="16">
        <v>32</v>
      </c>
      <c r="B82" s="57" t="s">
        <v>18</v>
      </c>
      <c r="C82" s="18" t="s">
        <v>19</v>
      </c>
      <c r="D82" s="71" t="s">
        <v>371</v>
      </c>
      <c r="E82" s="26">
        <v>2811.26</v>
      </c>
      <c r="F82" s="20">
        <v>43347</v>
      </c>
      <c r="G82" s="20">
        <v>43349</v>
      </c>
      <c r="H82" s="6"/>
    </row>
    <row r="83" spans="1:8" s="34" customFormat="1" ht="15.75" x14ac:dyDescent="0.25">
      <c r="A83" s="16">
        <v>33</v>
      </c>
      <c r="B83" s="17" t="s">
        <v>100</v>
      </c>
      <c r="C83" s="22" t="s">
        <v>101</v>
      </c>
      <c r="D83" s="71" t="s">
        <v>376</v>
      </c>
      <c r="E83" s="26">
        <v>19325.599999999999</v>
      </c>
      <c r="F83" s="20">
        <v>43356</v>
      </c>
      <c r="G83" s="20">
        <v>43384</v>
      </c>
      <c r="H83" s="6"/>
    </row>
    <row r="84" spans="1:8" s="34" customFormat="1" ht="15.75" x14ac:dyDescent="0.25">
      <c r="A84" s="16">
        <v>34</v>
      </c>
      <c r="B84" s="57" t="s">
        <v>189</v>
      </c>
      <c r="C84" s="18" t="s">
        <v>190</v>
      </c>
      <c r="D84" s="71" t="s">
        <v>374</v>
      </c>
      <c r="E84" s="26">
        <v>40.65</v>
      </c>
      <c r="F84" s="20">
        <v>43357</v>
      </c>
      <c r="G84" s="20">
        <v>43357</v>
      </c>
      <c r="H84" s="6"/>
    </row>
    <row r="85" spans="1:8" s="34" customFormat="1" ht="15.75" x14ac:dyDescent="0.25">
      <c r="A85" s="16">
        <v>35</v>
      </c>
      <c r="B85" s="17" t="s">
        <v>305</v>
      </c>
      <c r="C85" s="18" t="s">
        <v>306</v>
      </c>
      <c r="D85" s="71" t="s">
        <v>375</v>
      </c>
      <c r="E85" s="26">
        <v>234.99</v>
      </c>
      <c r="F85" s="20">
        <v>43362</v>
      </c>
      <c r="G85" s="20">
        <v>43362</v>
      </c>
      <c r="H85" s="6"/>
    </row>
    <row r="86" spans="1:8" s="34" customFormat="1" ht="15.75" x14ac:dyDescent="0.25">
      <c r="A86" s="16">
        <v>36</v>
      </c>
      <c r="B86" s="57" t="s">
        <v>380</v>
      </c>
      <c r="C86" s="18" t="s">
        <v>381</v>
      </c>
      <c r="D86" s="71" t="s">
        <v>382</v>
      </c>
      <c r="E86" s="26">
        <v>2880</v>
      </c>
      <c r="F86" s="20">
        <v>43369</v>
      </c>
      <c r="G86" s="20">
        <v>43376</v>
      </c>
      <c r="H86" s="6"/>
    </row>
    <row r="87" spans="1:8" s="34" customFormat="1" ht="15.75" x14ac:dyDescent="0.25">
      <c r="A87" s="16">
        <v>37</v>
      </c>
      <c r="B87" s="57" t="s">
        <v>18</v>
      </c>
      <c r="C87" s="18" t="s">
        <v>19</v>
      </c>
      <c r="D87" s="71" t="s">
        <v>384</v>
      </c>
      <c r="E87" s="26">
        <v>2986.14</v>
      </c>
      <c r="F87" s="20">
        <v>43374</v>
      </c>
      <c r="G87" s="20">
        <v>43382</v>
      </c>
      <c r="H87" s="6"/>
    </row>
    <row r="88" spans="1:8" s="34" customFormat="1" ht="15.75" x14ac:dyDescent="0.25">
      <c r="A88" s="16">
        <v>38</v>
      </c>
      <c r="B88" s="17" t="s">
        <v>28</v>
      </c>
      <c r="C88" s="18" t="s">
        <v>29</v>
      </c>
      <c r="D88" s="71" t="s">
        <v>387</v>
      </c>
      <c r="E88" s="26">
        <v>270.25</v>
      </c>
      <c r="F88" s="20">
        <v>43375</v>
      </c>
      <c r="G88" s="20">
        <v>43377</v>
      </c>
      <c r="H88" s="6"/>
    </row>
    <row r="89" spans="1:8" s="34" customFormat="1" ht="15.75" x14ac:dyDescent="0.25">
      <c r="A89" s="16">
        <v>39</v>
      </c>
      <c r="B89" s="17" t="s">
        <v>28</v>
      </c>
      <c r="C89" s="18" t="s">
        <v>29</v>
      </c>
      <c r="D89" s="71" t="s">
        <v>388</v>
      </c>
      <c r="E89" s="26">
        <v>254.14</v>
      </c>
      <c r="F89" s="20">
        <v>43375</v>
      </c>
      <c r="G89" s="20">
        <v>43377</v>
      </c>
      <c r="H89" s="6"/>
    </row>
    <row r="90" spans="1:8" s="34" customFormat="1" ht="15.75" x14ac:dyDescent="0.25">
      <c r="A90" s="16">
        <v>40</v>
      </c>
      <c r="B90" s="17" t="s">
        <v>28</v>
      </c>
      <c r="C90" s="18" t="s">
        <v>29</v>
      </c>
      <c r="D90" s="71" t="s">
        <v>389</v>
      </c>
      <c r="E90" s="26">
        <v>256.82</v>
      </c>
      <c r="F90" s="20">
        <v>43375</v>
      </c>
      <c r="G90" s="20">
        <v>43377</v>
      </c>
      <c r="H90" s="6"/>
    </row>
    <row r="91" spans="1:8" s="34" customFormat="1" ht="15.75" x14ac:dyDescent="0.25">
      <c r="A91" s="16">
        <v>41</v>
      </c>
      <c r="B91" s="17" t="s">
        <v>28</v>
      </c>
      <c r="C91" s="18" t="s">
        <v>29</v>
      </c>
      <c r="D91" s="71" t="s">
        <v>390</v>
      </c>
      <c r="E91" s="26">
        <v>214.94</v>
      </c>
      <c r="F91" s="20">
        <v>43375</v>
      </c>
      <c r="G91" s="20">
        <v>43377</v>
      </c>
      <c r="H91" s="6"/>
    </row>
    <row r="92" spans="1:8" s="34" customFormat="1" ht="15.75" x14ac:dyDescent="0.25">
      <c r="A92" s="16">
        <v>42</v>
      </c>
      <c r="B92" s="17" t="s">
        <v>28</v>
      </c>
      <c r="C92" s="18" t="s">
        <v>29</v>
      </c>
      <c r="D92" s="71" t="s">
        <v>391</v>
      </c>
      <c r="E92" s="26">
        <v>67.150000000000006</v>
      </c>
      <c r="F92" s="20">
        <v>43375</v>
      </c>
      <c r="G92" s="20"/>
      <c r="H92" s="6" t="s">
        <v>392</v>
      </c>
    </row>
    <row r="93" spans="1:8" s="34" customFormat="1" ht="15.75" x14ac:dyDescent="0.25">
      <c r="A93" s="16">
        <v>43</v>
      </c>
      <c r="B93" s="17" t="s">
        <v>17</v>
      </c>
      <c r="C93" s="18" t="s">
        <v>27</v>
      </c>
      <c r="D93" s="71" t="s">
        <v>393</v>
      </c>
      <c r="E93" s="26">
        <v>429.52</v>
      </c>
      <c r="F93" s="20">
        <v>43377</v>
      </c>
      <c r="G93" s="20"/>
      <c r="H93" s="6" t="s">
        <v>394</v>
      </c>
    </row>
    <row r="94" spans="1:8" s="34" customFormat="1" ht="15.75" x14ac:dyDescent="0.25">
      <c r="A94" s="16">
        <v>44</v>
      </c>
      <c r="B94" s="17" t="s">
        <v>296</v>
      </c>
      <c r="C94" s="18" t="s">
        <v>297</v>
      </c>
      <c r="D94" s="71" t="s">
        <v>397</v>
      </c>
      <c r="E94" s="26">
        <v>312.5</v>
      </c>
      <c r="F94" s="20">
        <v>43377</v>
      </c>
      <c r="G94" s="20">
        <v>43390</v>
      </c>
      <c r="H94" s="6"/>
    </row>
    <row r="95" spans="1:8" s="34" customFormat="1" ht="15.75" x14ac:dyDescent="0.25">
      <c r="A95" s="16">
        <v>45</v>
      </c>
      <c r="B95" s="17" t="s">
        <v>100</v>
      </c>
      <c r="C95" s="22" t="s">
        <v>101</v>
      </c>
      <c r="D95" s="71" t="s">
        <v>401</v>
      </c>
      <c r="E95" s="26">
        <v>16724.060000000001</v>
      </c>
      <c r="F95" s="20">
        <v>43392</v>
      </c>
      <c r="G95" s="20"/>
      <c r="H95" s="6" t="s">
        <v>402</v>
      </c>
    </row>
    <row r="96" spans="1:8" s="34" customFormat="1" ht="15.75" x14ac:dyDescent="0.25">
      <c r="A96" s="303" t="s">
        <v>16</v>
      </c>
      <c r="B96" s="304"/>
      <c r="C96" s="8"/>
      <c r="D96" s="9"/>
      <c r="E96" s="24">
        <f>SUM(E51:E95)</f>
        <v>104322.68000000001</v>
      </c>
      <c r="F96" s="10"/>
      <c r="G96" s="6"/>
      <c r="H96" s="6"/>
    </row>
    <row r="97" spans="1:12" ht="15.75" thickBot="1" x14ac:dyDescent="0.3">
      <c r="A97" s="39"/>
      <c r="C97" s="41"/>
      <c r="D97" s="12"/>
      <c r="E97" s="27"/>
      <c r="F97" s="40"/>
      <c r="G97" s="40"/>
    </row>
    <row r="98" spans="1:12" ht="19.5" thickBot="1" x14ac:dyDescent="0.3">
      <c r="A98" s="299" t="s">
        <v>13</v>
      </c>
      <c r="B98" s="300"/>
      <c r="C98" s="300"/>
      <c r="D98" s="300"/>
      <c r="E98" s="300"/>
      <c r="F98" s="300"/>
      <c r="G98" s="300"/>
      <c r="H98" s="301"/>
      <c r="I98" s="37"/>
      <c r="J98" s="37"/>
      <c r="K98" s="37"/>
      <c r="L98" s="37"/>
    </row>
    <row r="99" spans="1:12" ht="42.75" x14ac:dyDescent="0.25">
      <c r="A99" s="28" t="s">
        <v>2</v>
      </c>
      <c r="B99" s="28" t="s">
        <v>3</v>
      </c>
      <c r="C99" s="29" t="s">
        <v>4</v>
      </c>
      <c r="D99" s="30" t="s">
        <v>0</v>
      </c>
      <c r="E99" s="31" t="s">
        <v>14</v>
      </c>
      <c r="F99" s="28" t="s">
        <v>5</v>
      </c>
      <c r="G99" s="28" t="s">
        <v>6</v>
      </c>
      <c r="H99" s="28" t="s">
        <v>7</v>
      </c>
    </row>
    <row r="100" spans="1:12" s="34" customFormat="1" ht="15.75" x14ac:dyDescent="0.25">
      <c r="A100" s="16">
        <v>1</v>
      </c>
      <c r="B100" s="17"/>
      <c r="C100" s="18"/>
      <c r="D100" s="16"/>
      <c r="E100" s="23"/>
      <c r="F100" s="20"/>
      <c r="G100" s="21"/>
      <c r="H100" s="6"/>
    </row>
    <row r="101" spans="1:12" s="34" customFormat="1" ht="15.75" x14ac:dyDescent="0.25">
      <c r="A101" s="17">
        <v>2</v>
      </c>
      <c r="B101" s="17"/>
      <c r="C101" s="18"/>
      <c r="D101" s="17"/>
      <c r="E101" s="52"/>
      <c r="F101" s="53"/>
      <c r="G101" s="53"/>
      <c r="H101" s="54"/>
    </row>
    <row r="102" spans="1:12" s="34" customFormat="1" ht="15.75" x14ac:dyDescent="0.25">
      <c r="A102" s="16">
        <v>3</v>
      </c>
      <c r="B102" s="17"/>
      <c r="C102" s="18"/>
      <c r="D102" s="56"/>
      <c r="E102" s="52"/>
      <c r="F102" s="53"/>
      <c r="G102" s="20"/>
      <c r="H102" s="54"/>
    </row>
    <row r="103" spans="1:12" s="34" customFormat="1" ht="15.75" x14ac:dyDescent="0.25">
      <c r="A103" s="303" t="s">
        <v>16</v>
      </c>
      <c r="B103" s="304"/>
      <c r="C103" s="8"/>
      <c r="D103" s="9"/>
      <c r="E103" s="24">
        <f>SUM(E100:E102)</f>
        <v>0</v>
      </c>
      <c r="F103" s="10"/>
      <c r="G103" s="6"/>
      <c r="H103" s="24"/>
    </row>
    <row r="104" spans="1:12" ht="15.75" thickBot="1" x14ac:dyDescent="0.3">
      <c r="C104" s="12"/>
      <c r="D104" s="12"/>
    </row>
    <row r="105" spans="1:12" ht="19.5" thickBot="1" x14ac:dyDescent="0.3">
      <c r="A105" s="299" t="s">
        <v>11</v>
      </c>
      <c r="B105" s="300"/>
      <c r="C105" s="300"/>
      <c r="D105" s="300"/>
      <c r="E105" s="300"/>
      <c r="F105" s="300"/>
      <c r="G105" s="300"/>
      <c r="H105" s="301"/>
      <c r="I105" s="37"/>
      <c r="J105" s="37"/>
      <c r="K105" s="37"/>
      <c r="L105" s="37"/>
    </row>
    <row r="106" spans="1:12" ht="42.75" x14ac:dyDescent="0.25">
      <c r="A106" s="28" t="s">
        <v>2</v>
      </c>
      <c r="B106" s="28" t="s">
        <v>3</v>
      </c>
      <c r="C106" s="29" t="s">
        <v>4</v>
      </c>
      <c r="D106" s="30" t="s">
        <v>0</v>
      </c>
      <c r="E106" s="31" t="s">
        <v>14</v>
      </c>
      <c r="F106" s="28" t="s">
        <v>5</v>
      </c>
      <c r="G106" s="28" t="s">
        <v>6</v>
      </c>
      <c r="H106" s="28" t="s">
        <v>7</v>
      </c>
    </row>
    <row r="107" spans="1:12" s="34" customFormat="1" ht="15.75" x14ac:dyDescent="0.25">
      <c r="A107" s="16">
        <v>1</v>
      </c>
      <c r="B107" s="17" t="s">
        <v>314</v>
      </c>
      <c r="C107" s="18" t="s">
        <v>315</v>
      </c>
      <c r="D107" s="35">
        <v>2018210</v>
      </c>
      <c r="E107" s="52">
        <v>2579.6</v>
      </c>
      <c r="F107" s="53">
        <v>43258</v>
      </c>
      <c r="G107" s="20">
        <v>43286</v>
      </c>
      <c r="H107" s="6"/>
    </row>
    <row r="108" spans="1:12" s="34" customFormat="1" ht="15.75" x14ac:dyDescent="0.25">
      <c r="A108" s="16">
        <v>2</v>
      </c>
      <c r="B108" s="17" t="s">
        <v>201</v>
      </c>
      <c r="C108" s="18" t="s">
        <v>202</v>
      </c>
      <c r="D108" s="47">
        <v>1072</v>
      </c>
      <c r="E108" s="52">
        <v>72.2</v>
      </c>
      <c r="F108" s="53">
        <v>43259</v>
      </c>
      <c r="G108" s="20">
        <v>43286</v>
      </c>
      <c r="H108" s="6"/>
    </row>
    <row r="109" spans="1:12" s="34" customFormat="1" ht="15.75" x14ac:dyDescent="0.25">
      <c r="A109" s="16">
        <v>3</v>
      </c>
      <c r="B109" s="17" t="s">
        <v>318</v>
      </c>
      <c r="C109" s="18" t="s">
        <v>319</v>
      </c>
      <c r="D109" s="47">
        <v>2018354</v>
      </c>
      <c r="E109" s="52">
        <v>297</v>
      </c>
      <c r="F109" s="53">
        <v>43263</v>
      </c>
      <c r="G109" s="20">
        <v>43286</v>
      </c>
      <c r="H109" s="6"/>
    </row>
    <row r="110" spans="1:12" s="34" customFormat="1" ht="15.75" x14ac:dyDescent="0.25">
      <c r="A110" s="16">
        <v>4</v>
      </c>
      <c r="B110" s="17" t="s">
        <v>320</v>
      </c>
      <c r="C110" s="18" t="s">
        <v>321</v>
      </c>
      <c r="D110" s="47">
        <v>5597</v>
      </c>
      <c r="E110" s="52">
        <v>56.8</v>
      </c>
      <c r="F110" s="53">
        <v>43264</v>
      </c>
      <c r="G110" s="20">
        <v>43286</v>
      </c>
      <c r="H110" s="6"/>
    </row>
    <row r="111" spans="1:12" s="34" customFormat="1" ht="15.75" x14ac:dyDescent="0.25">
      <c r="A111" s="16">
        <v>5</v>
      </c>
      <c r="B111" s="17" t="s">
        <v>208</v>
      </c>
      <c r="C111" s="18" t="s">
        <v>209</v>
      </c>
      <c r="D111" s="47">
        <v>3954</v>
      </c>
      <c r="E111" s="52">
        <v>3806.61</v>
      </c>
      <c r="F111" s="53">
        <v>43264</v>
      </c>
      <c r="G111" s="20">
        <v>43286</v>
      </c>
      <c r="H111" s="6"/>
    </row>
    <row r="112" spans="1:12" s="34" customFormat="1" ht="15.75" x14ac:dyDescent="0.25">
      <c r="A112" s="16">
        <v>6</v>
      </c>
      <c r="B112" s="17" t="s">
        <v>322</v>
      </c>
      <c r="C112" s="18" t="s">
        <v>323</v>
      </c>
      <c r="D112" s="47">
        <v>37</v>
      </c>
      <c r="E112" s="52">
        <v>1117.08</v>
      </c>
      <c r="F112" s="53">
        <v>43265</v>
      </c>
      <c r="G112" s="20">
        <v>43286</v>
      </c>
      <c r="H112" s="6"/>
    </row>
    <row r="113" spans="1:8" s="34" customFormat="1" ht="15.75" x14ac:dyDescent="0.25">
      <c r="A113" s="16">
        <v>7</v>
      </c>
      <c r="B113" s="17" t="s">
        <v>325</v>
      </c>
      <c r="C113" s="18" t="s">
        <v>326</v>
      </c>
      <c r="D113" s="47">
        <v>137</v>
      </c>
      <c r="E113" s="52">
        <v>2733.3</v>
      </c>
      <c r="F113" s="53">
        <v>43270</v>
      </c>
      <c r="G113" s="20">
        <v>43286</v>
      </c>
      <c r="H113" s="6"/>
    </row>
    <row r="114" spans="1:8" s="34" customFormat="1" ht="15.75" x14ac:dyDescent="0.25">
      <c r="A114" s="16">
        <v>8</v>
      </c>
      <c r="B114" s="17" t="s">
        <v>327</v>
      </c>
      <c r="C114" s="18" t="s">
        <v>209</v>
      </c>
      <c r="D114" s="47">
        <v>5882</v>
      </c>
      <c r="E114" s="52">
        <v>190.76</v>
      </c>
      <c r="F114" s="53">
        <v>43270</v>
      </c>
      <c r="G114" s="20">
        <v>43286</v>
      </c>
      <c r="H114" s="6"/>
    </row>
    <row r="115" spans="1:8" s="34" customFormat="1" ht="15.75" x14ac:dyDescent="0.25">
      <c r="A115" s="16">
        <v>9</v>
      </c>
      <c r="B115" s="17" t="s">
        <v>94</v>
      </c>
      <c r="C115" s="18" t="s">
        <v>95</v>
      </c>
      <c r="D115" s="47">
        <v>13187</v>
      </c>
      <c r="E115" s="52">
        <v>11932.84</v>
      </c>
      <c r="F115" s="53">
        <v>43276</v>
      </c>
      <c r="G115" s="20">
        <v>43286</v>
      </c>
      <c r="H115" s="6"/>
    </row>
    <row r="116" spans="1:8" s="34" customFormat="1" ht="15.75" x14ac:dyDescent="0.25">
      <c r="A116" s="16">
        <v>10</v>
      </c>
      <c r="B116" s="17" t="s">
        <v>283</v>
      </c>
      <c r="C116" s="18" t="s">
        <v>284</v>
      </c>
      <c r="D116" s="47">
        <v>7890</v>
      </c>
      <c r="E116" s="52">
        <v>2999.5</v>
      </c>
      <c r="F116" s="53">
        <v>43277</v>
      </c>
      <c r="G116" s="20">
        <v>43291</v>
      </c>
      <c r="H116" s="6"/>
    </row>
    <row r="117" spans="1:8" s="34" customFormat="1" ht="15.75" x14ac:dyDescent="0.25">
      <c r="A117" s="16">
        <v>11</v>
      </c>
      <c r="B117" s="17" t="s">
        <v>283</v>
      </c>
      <c r="C117" s="18" t="s">
        <v>284</v>
      </c>
      <c r="D117" s="47">
        <v>7892</v>
      </c>
      <c r="E117" s="52">
        <v>2499.5</v>
      </c>
      <c r="F117" s="53">
        <v>43277</v>
      </c>
      <c r="G117" s="20">
        <v>43291</v>
      </c>
      <c r="H117" s="6"/>
    </row>
    <row r="118" spans="1:8" s="34" customFormat="1" ht="15.75" x14ac:dyDescent="0.25">
      <c r="A118" s="16">
        <v>12</v>
      </c>
      <c r="B118" s="17" t="s">
        <v>20</v>
      </c>
      <c r="C118" s="18" t="s">
        <v>25</v>
      </c>
      <c r="D118" s="35" t="s">
        <v>331</v>
      </c>
      <c r="E118" s="52">
        <v>1402.3</v>
      </c>
      <c r="F118" s="53">
        <v>43284</v>
      </c>
      <c r="G118" s="20">
        <v>43294</v>
      </c>
      <c r="H118" s="6"/>
    </row>
    <row r="119" spans="1:8" s="34" customFormat="1" ht="15.75" x14ac:dyDescent="0.25">
      <c r="A119" s="16">
        <v>13</v>
      </c>
      <c r="B119" s="17" t="s">
        <v>107</v>
      </c>
      <c r="C119" s="18" t="s">
        <v>334</v>
      </c>
      <c r="D119" s="47">
        <v>2105</v>
      </c>
      <c r="E119" s="52">
        <v>241.35</v>
      </c>
      <c r="F119" s="53">
        <v>43284</v>
      </c>
      <c r="G119" s="20">
        <v>43294</v>
      </c>
      <c r="H119" s="6"/>
    </row>
    <row r="120" spans="1:8" s="34" customFormat="1" ht="15.75" x14ac:dyDescent="0.25">
      <c r="A120" s="16">
        <v>14</v>
      </c>
      <c r="B120" s="17" t="s">
        <v>337</v>
      </c>
      <c r="C120" s="18" t="s">
        <v>338</v>
      </c>
      <c r="D120" s="35">
        <v>462</v>
      </c>
      <c r="E120" s="52">
        <v>1701.36</v>
      </c>
      <c r="F120" s="53">
        <v>43292</v>
      </c>
      <c r="G120" s="20">
        <v>43294</v>
      </c>
      <c r="H120" s="6"/>
    </row>
    <row r="121" spans="1:8" s="34" customFormat="1" ht="15.75" x14ac:dyDescent="0.25">
      <c r="A121" s="16">
        <v>15</v>
      </c>
      <c r="B121" s="17" t="s">
        <v>341</v>
      </c>
      <c r="C121" s="18" t="s">
        <v>342</v>
      </c>
      <c r="D121" s="71" t="s">
        <v>343</v>
      </c>
      <c r="E121" s="52">
        <v>1850</v>
      </c>
      <c r="F121" s="53">
        <v>43294</v>
      </c>
      <c r="G121" s="20">
        <v>43315</v>
      </c>
      <c r="H121" s="6"/>
    </row>
    <row r="122" spans="1:8" s="34" customFormat="1" ht="15.75" x14ac:dyDescent="0.25">
      <c r="A122" s="16">
        <v>16</v>
      </c>
      <c r="B122" s="17" t="s">
        <v>210</v>
      </c>
      <c r="C122" s="18" t="s">
        <v>211</v>
      </c>
      <c r="D122" s="47">
        <v>6502</v>
      </c>
      <c r="E122" s="52">
        <v>1646.05</v>
      </c>
      <c r="F122" s="53">
        <v>43301</v>
      </c>
      <c r="G122" s="20">
        <v>43306</v>
      </c>
      <c r="H122" s="6"/>
    </row>
    <row r="123" spans="1:8" s="34" customFormat="1" ht="15.75" x14ac:dyDescent="0.25">
      <c r="A123" s="16">
        <v>17</v>
      </c>
      <c r="B123" s="17" t="s">
        <v>345</v>
      </c>
      <c r="C123" s="18" t="s">
        <v>347</v>
      </c>
      <c r="D123" s="47">
        <v>2004</v>
      </c>
      <c r="E123" s="52">
        <v>1347</v>
      </c>
      <c r="F123" s="53">
        <v>43307</v>
      </c>
      <c r="G123" s="20">
        <v>43318</v>
      </c>
      <c r="H123" s="6"/>
    </row>
    <row r="124" spans="1:8" s="34" customFormat="1" ht="15.75" x14ac:dyDescent="0.25">
      <c r="A124" s="16">
        <v>18</v>
      </c>
      <c r="B124" s="17" t="s">
        <v>345</v>
      </c>
      <c r="C124" s="18" t="s">
        <v>347</v>
      </c>
      <c r="D124" s="47">
        <v>2005</v>
      </c>
      <c r="E124" s="52">
        <v>788.95</v>
      </c>
      <c r="F124" s="53">
        <v>43307</v>
      </c>
      <c r="G124" s="20">
        <v>43318</v>
      </c>
      <c r="H124" s="6"/>
    </row>
    <row r="125" spans="1:8" s="34" customFormat="1" ht="15.75" x14ac:dyDescent="0.25">
      <c r="A125" s="16">
        <v>19</v>
      </c>
      <c r="B125" s="17" t="s">
        <v>20</v>
      </c>
      <c r="C125" s="18" t="s">
        <v>25</v>
      </c>
      <c r="D125" s="35" t="s">
        <v>348</v>
      </c>
      <c r="E125" s="52">
        <v>2625.59</v>
      </c>
      <c r="F125" s="53">
        <v>43313</v>
      </c>
      <c r="G125" s="20">
        <v>43326</v>
      </c>
      <c r="H125" s="6"/>
    </row>
    <row r="126" spans="1:8" s="34" customFormat="1" ht="15.75" x14ac:dyDescent="0.25">
      <c r="A126" s="16">
        <v>20</v>
      </c>
      <c r="B126" s="17" t="s">
        <v>201</v>
      </c>
      <c r="C126" s="18" t="s">
        <v>202</v>
      </c>
      <c r="D126" s="47">
        <v>1183</v>
      </c>
      <c r="E126" s="52">
        <v>224.97</v>
      </c>
      <c r="F126" s="53">
        <v>43313</v>
      </c>
      <c r="G126" s="20">
        <v>43339</v>
      </c>
      <c r="H126" s="6"/>
    </row>
    <row r="127" spans="1:8" s="34" customFormat="1" ht="15.75" x14ac:dyDescent="0.25">
      <c r="A127" s="16">
        <v>21</v>
      </c>
      <c r="B127" s="17" t="s">
        <v>352</v>
      </c>
      <c r="C127" s="18" t="s">
        <v>353</v>
      </c>
      <c r="D127" s="47">
        <v>119113</v>
      </c>
      <c r="E127" s="52">
        <v>5613</v>
      </c>
      <c r="F127" s="53">
        <v>43315</v>
      </c>
      <c r="G127" s="20">
        <v>43339</v>
      </c>
      <c r="H127" s="6"/>
    </row>
    <row r="128" spans="1:8" s="34" customFormat="1" ht="15.75" x14ac:dyDescent="0.25">
      <c r="A128" s="16">
        <v>22</v>
      </c>
      <c r="B128" s="17" t="s">
        <v>358</v>
      </c>
      <c r="C128" s="18" t="s">
        <v>359</v>
      </c>
      <c r="D128" s="47">
        <v>24</v>
      </c>
      <c r="E128" s="52">
        <v>590</v>
      </c>
      <c r="F128" s="53">
        <v>43329</v>
      </c>
      <c r="G128" s="20">
        <v>43339</v>
      </c>
      <c r="H128" s="6"/>
    </row>
    <row r="129" spans="1:8" s="34" customFormat="1" ht="15.75" x14ac:dyDescent="0.25">
      <c r="A129" s="16">
        <v>23</v>
      </c>
      <c r="B129" s="17" t="s">
        <v>360</v>
      </c>
      <c r="C129" s="18" t="s">
        <v>361</v>
      </c>
      <c r="D129" s="47">
        <v>506</v>
      </c>
      <c r="E129" s="52">
        <v>2144.85</v>
      </c>
      <c r="F129" s="53">
        <v>43341</v>
      </c>
      <c r="G129" s="20">
        <v>43349</v>
      </c>
      <c r="H129" s="6"/>
    </row>
    <row r="130" spans="1:8" s="34" customFormat="1" ht="15.75" x14ac:dyDescent="0.25">
      <c r="A130" s="16">
        <v>24</v>
      </c>
      <c r="B130" s="17" t="s">
        <v>360</v>
      </c>
      <c r="C130" s="18" t="s">
        <v>361</v>
      </c>
      <c r="D130" s="47">
        <v>511</v>
      </c>
      <c r="E130" s="52">
        <v>1317.6</v>
      </c>
      <c r="F130" s="53">
        <v>43341</v>
      </c>
      <c r="G130" s="20">
        <v>43349</v>
      </c>
      <c r="H130" s="6"/>
    </row>
    <row r="131" spans="1:8" s="34" customFormat="1" ht="15.75" x14ac:dyDescent="0.25">
      <c r="A131" s="16">
        <v>25</v>
      </c>
      <c r="B131" s="17" t="s">
        <v>39</v>
      </c>
      <c r="C131" s="18" t="s">
        <v>40</v>
      </c>
      <c r="D131" s="47">
        <v>9374</v>
      </c>
      <c r="E131" s="52">
        <v>549.9</v>
      </c>
      <c r="F131" s="53">
        <v>43342</v>
      </c>
      <c r="G131" s="20">
        <v>43349</v>
      </c>
      <c r="H131" s="6"/>
    </row>
    <row r="132" spans="1:8" s="34" customFormat="1" ht="15.75" x14ac:dyDescent="0.25">
      <c r="A132" s="16">
        <v>26</v>
      </c>
      <c r="B132" s="17" t="s">
        <v>20</v>
      </c>
      <c r="C132" s="18" t="s">
        <v>25</v>
      </c>
      <c r="D132" s="35" t="s">
        <v>364</v>
      </c>
      <c r="E132" s="52">
        <v>2580</v>
      </c>
      <c r="F132" s="53">
        <v>43346</v>
      </c>
      <c r="G132" s="20">
        <v>43356</v>
      </c>
      <c r="H132" s="6"/>
    </row>
    <row r="133" spans="1:8" s="34" customFormat="1" ht="15.75" x14ac:dyDescent="0.25">
      <c r="A133" s="16">
        <v>27</v>
      </c>
      <c r="B133" s="57" t="s">
        <v>219</v>
      </c>
      <c r="C133" s="18" t="s">
        <v>373</v>
      </c>
      <c r="D133" s="35">
        <v>2973</v>
      </c>
      <c r="E133" s="52">
        <v>2876.55</v>
      </c>
      <c r="F133" s="53">
        <v>43357</v>
      </c>
      <c r="G133" s="20">
        <v>43368</v>
      </c>
      <c r="H133" s="6"/>
    </row>
    <row r="134" spans="1:8" s="34" customFormat="1" ht="15.75" x14ac:dyDescent="0.25">
      <c r="A134" s="16">
        <v>28</v>
      </c>
      <c r="B134" s="57" t="s">
        <v>378</v>
      </c>
      <c r="C134" s="18" t="s">
        <v>379</v>
      </c>
      <c r="D134" s="35">
        <v>201873</v>
      </c>
      <c r="E134" s="52">
        <v>6900</v>
      </c>
      <c r="F134" s="53">
        <v>43369</v>
      </c>
      <c r="G134" s="20">
        <v>43376</v>
      </c>
      <c r="H134" s="6"/>
    </row>
    <row r="135" spans="1:8" s="34" customFormat="1" ht="15.75" x14ac:dyDescent="0.25">
      <c r="A135" s="16">
        <v>29</v>
      </c>
      <c r="B135" s="57" t="s">
        <v>385</v>
      </c>
      <c r="C135" s="18" t="s">
        <v>386</v>
      </c>
      <c r="D135" s="35">
        <v>870</v>
      </c>
      <c r="E135" s="52">
        <v>32.200000000000003</v>
      </c>
      <c r="F135" s="53">
        <v>43374</v>
      </c>
      <c r="G135" s="20">
        <v>43390</v>
      </c>
      <c r="H135" s="6"/>
    </row>
    <row r="136" spans="1:8" s="34" customFormat="1" ht="15.75" x14ac:dyDescent="0.25">
      <c r="A136" s="16">
        <v>30</v>
      </c>
      <c r="B136" s="57" t="s">
        <v>385</v>
      </c>
      <c r="C136" s="18" t="s">
        <v>386</v>
      </c>
      <c r="D136" s="35">
        <v>883</v>
      </c>
      <c r="E136" s="52">
        <v>122.97</v>
      </c>
      <c r="F136" s="53">
        <v>43374</v>
      </c>
      <c r="G136" s="20">
        <v>43390</v>
      </c>
      <c r="H136" s="6"/>
    </row>
    <row r="137" spans="1:8" s="34" customFormat="1" ht="15.75" x14ac:dyDescent="0.25">
      <c r="A137" s="16">
        <v>31</v>
      </c>
      <c r="B137" s="57" t="s">
        <v>395</v>
      </c>
      <c r="C137" s="18" t="s">
        <v>396</v>
      </c>
      <c r="D137" s="47">
        <v>1643</v>
      </c>
      <c r="E137" s="52">
        <v>2247.5</v>
      </c>
      <c r="F137" s="53">
        <v>43377</v>
      </c>
      <c r="G137" s="20">
        <v>43390</v>
      </c>
      <c r="H137" s="6"/>
    </row>
    <row r="138" spans="1:8" s="34" customFormat="1" ht="15.75" x14ac:dyDescent="0.25">
      <c r="A138" s="16">
        <v>32</v>
      </c>
      <c r="B138" s="17" t="s">
        <v>20</v>
      </c>
      <c r="C138" s="18" t="s">
        <v>25</v>
      </c>
      <c r="D138" s="35" t="s">
        <v>398</v>
      </c>
      <c r="E138" s="52">
        <v>2386.5500000000002</v>
      </c>
      <c r="F138" s="53">
        <v>43378</v>
      </c>
      <c r="G138" s="20">
        <v>43384</v>
      </c>
      <c r="H138" s="6"/>
    </row>
    <row r="139" spans="1:8" s="34" customFormat="1" ht="15.75" x14ac:dyDescent="0.25">
      <c r="A139" s="303" t="s">
        <v>16</v>
      </c>
      <c r="B139" s="304"/>
      <c r="C139" s="8"/>
      <c r="D139" s="9"/>
      <c r="E139" s="24">
        <f>SUM(E107:E138)</f>
        <v>67473.87999999999</v>
      </c>
      <c r="F139" s="10"/>
      <c r="G139" s="6"/>
      <c r="H139" s="6"/>
    </row>
    <row r="140" spans="1:8" x14ac:dyDescent="0.25">
      <c r="A140" s="42"/>
      <c r="B140" s="43"/>
      <c r="C140" s="44"/>
      <c r="D140" s="45"/>
      <c r="E140" s="32"/>
      <c r="F140" s="43"/>
      <c r="G140" s="43"/>
      <c r="H140" s="46"/>
    </row>
    <row r="141" spans="1:8" s="34" customFormat="1" ht="15.75" x14ac:dyDescent="0.25">
      <c r="A141" s="303" t="s">
        <v>383</v>
      </c>
      <c r="B141" s="304"/>
      <c r="C141" s="8"/>
      <c r="D141" s="9"/>
      <c r="E141" s="24">
        <f>SUM(E139,E103,E96,E47,E18)</f>
        <v>811491.55</v>
      </c>
      <c r="F141" s="10"/>
      <c r="G141" s="6"/>
      <c r="H141" s="6"/>
    </row>
    <row r="146" spans="5:5" x14ac:dyDescent="0.25">
      <c r="E146" s="25" t="s">
        <v>83</v>
      </c>
    </row>
  </sheetData>
  <mergeCells count="13">
    <mergeCell ref="A47:B47"/>
    <mergeCell ref="A1:H2"/>
    <mergeCell ref="A3:H3"/>
    <mergeCell ref="I3:K3"/>
    <mergeCell ref="A18:B18"/>
    <mergeCell ref="A20:H20"/>
    <mergeCell ref="A141:B141"/>
    <mergeCell ref="A49:H49"/>
    <mergeCell ref="A96:B96"/>
    <mergeCell ref="A98:H98"/>
    <mergeCell ref="A103:B103"/>
    <mergeCell ref="A105:H105"/>
    <mergeCell ref="A139:B13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15</vt:i4>
      </vt:variant>
    </vt:vector>
  </HeadingPairs>
  <TitlesOfParts>
    <vt:vector size="15" baseType="lpstr">
      <vt:lpstr>Fonte Vinculada  2026</vt:lpstr>
      <vt:lpstr>Notas Fiscais até Março</vt:lpstr>
      <vt:lpstr>Notas Fiscais até Abril</vt:lpstr>
      <vt:lpstr>Fonte Vinculada Outubro 202 (2)</vt:lpstr>
      <vt:lpstr>NFs até 25 JAN 2026</vt:lpstr>
      <vt:lpstr>Cópia Dezembro 2021</vt:lpstr>
      <vt:lpstr>Notas Fiscais até Novembro  (2)</vt:lpstr>
      <vt:lpstr>Notas Fiscais até Outubro 2 (2)</vt:lpstr>
      <vt:lpstr>Notas Fiscais novembro cópia</vt:lpstr>
      <vt:lpstr>Notas Fiscais Setembro copia</vt:lpstr>
      <vt:lpstr>Notas Fiscais até Agosto  copia</vt:lpstr>
      <vt:lpstr>Notas Fiscais até 25072018</vt:lpstr>
      <vt:lpstr>Notas Fiscais até Maio 25.05 </vt:lpstr>
      <vt:lpstr>Notas Fiscais 1º trimestre</vt:lpstr>
      <vt:lpstr>Notas Fiscais até Outubro copia</vt:lpstr>
    </vt:vector>
  </TitlesOfParts>
  <Company>IFSul Campus Venâncio Aires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Machado</dc:creator>
  <cp:lastModifiedBy>Jonas Adriel dos Santos Grodt</cp:lastModifiedBy>
  <cp:lastPrinted>2017-04-25T12:51:23Z</cp:lastPrinted>
  <dcterms:created xsi:type="dcterms:W3CDTF">2015-03-05T17:16:13Z</dcterms:created>
  <dcterms:modified xsi:type="dcterms:W3CDTF">2026-01-26T13:52:02Z</dcterms:modified>
</cp:coreProperties>
</file>