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Documentos colicit - ifsul\Pregão 32 2020 - limpeza e asseio - C. Lajeado\"/>
    </mc:Choice>
  </mc:AlternateContent>
  <bookViews>
    <workbookView xWindow="0" yWindow="0" windowWidth="11160" windowHeight="8436" tabRatio="500" activeTab="1"/>
  </bookViews>
  <sheets>
    <sheet name="Real BCCPA-IN 5-CV - 40%" sheetId="1" r:id="rId1"/>
    <sheet name="RESUMO" sheetId="2" r:id="rId2"/>
    <sheet name="INSUMOS" sheetId="3" r:id="rId3"/>
  </sheets>
  <definedNames>
    <definedName name="__xlfn_SINGLE">NA()</definedName>
  </definedNames>
  <calcPr calcId="162913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8" i="3" l="1"/>
  <c r="G58" i="3" s="1"/>
  <c r="D8" i="3" l="1"/>
  <c r="F8" i="3" s="1"/>
  <c r="D9" i="3"/>
  <c r="F9" i="3" s="1"/>
  <c r="D10" i="3"/>
  <c r="F10" i="3" s="1"/>
  <c r="D11" i="3"/>
  <c r="F11" i="3" s="1"/>
  <c r="D12" i="3"/>
  <c r="F12" i="3" s="1"/>
  <c r="D13" i="3"/>
  <c r="F13" i="3" s="1"/>
  <c r="D14" i="3"/>
  <c r="F14" i="3" s="1"/>
  <c r="D15" i="3"/>
  <c r="F15" i="3" s="1"/>
  <c r="D16" i="3"/>
  <c r="F16" i="3" s="1"/>
  <c r="D17" i="3"/>
  <c r="F17" i="3" s="1"/>
  <c r="D18" i="3"/>
  <c r="F18" i="3" s="1"/>
  <c r="D19" i="3"/>
  <c r="F19" i="3" s="1"/>
  <c r="D20" i="3"/>
  <c r="F20" i="3" s="1"/>
  <c r="D25" i="3"/>
  <c r="F25" i="3" s="1"/>
  <c r="D26" i="3"/>
  <c r="F26" i="3" s="1"/>
  <c r="D27" i="3"/>
  <c r="F27" i="3" s="1"/>
  <c r="E32" i="3"/>
  <c r="G32" i="3" s="1"/>
  <c r="E33" i="3"/>
  <c r="G33" i="3" s="1"/>
  <c r="E34" i="3"/>
  <c r="G34" i="3" s="1"/>
  <c r="E35" i="3"/>
  <c r="G35" i="3" s="1"/>
  <c r="E36" i="3"/>
  <c r="G36" i="3" s="1"/>
  <c r="E37" i="3"/>
  <c r="G37" i="3" s="1"/>
  <c r="E38" i="3"/>
  <c r="G38" i="3" s="1"/>
  <c r="E39" i="3"/>
  <c r="G39" i="3" s="1"/>
  <c r="E40" i="3"/>
  <c r="G40" i="3" s="1"/>
  <c r="E41" i="3"/>
  <c r="G41" i="3" s="1"/>
  <c r="E42" i="3"/>
  <c r="G42" i="3" s="1"/>
  <c r="E43" i="3"/>
  <c r="G43" i="3" s="1"/>
  <c r="E44" i="3"/>
  <c r="G44" i="3" s="1"/>
  <c r="E45" i="3"/>
  <c r="G45" i="3" s="1"/>
  <c r="E46" i="3"/>
  <c r="G46" i="3" s="1"/>
  <c r="E51" i="3"/>
  <c r="G51" i="3" s="1"/>
  <c r="E52" i="3"/>
  <c r="G52" i="3" s="1"/>
  <c r="E53" i="3"/>
  <c r="G53" i="3" s="1"/>
  <c r="E54" i="3"/>
  <c r="G54" i="3" s="1"/>
  <c r="E55" i="3"/>
  <c r="G55" i="3" s="1"/>
  <c r="E56" i="3"/>
  <c r="G56" i="3" s="1"/>
  <c r="E57" i="3"/>
  <c r="G57" i="3" s="1"/>
  <c r="E59" i="3"/>
  <c r="G59" i="3" s="1"/>
  <c r="E64" i="3"/>
  <c r="E65" i="3"/>
  <c r="E66" i="3"/>
  <c r="E67" i="3"/>
  <c r="E68" i="3"/>
  <c r="E69" i="3"/>
  <c r="I20" i="1"/>
  <c r="J28" i="1"/>
  <c r="J44" i="1" s="1"/>
  <c r="J33" i="1"/>
  <c r="H234" i="1" s="1"/>
  <c r="J36" i="1"/>
  <c r="J58" i="1"/>
  <c r="J59" i="1" s="1"/>
  <c r="I80" i="1"/>
  <c r="J84" i="1"/>
  <c r="J88" i="1"/>
  <c r="I164" i="1"/>
  <c r="F182" i="1"/>
  <c r="I182" i="1"/>
  <c r="F186" i="1"/>
  <c r="I186" i="1" s="1"/>
  <c r="F190" i="1"/>
  <c r="I190" i="1"/>
  <c r="F194" i="1"/>
  <c r="I194" i="1" s="1"/>
  <c r="F198" i="1"/>
  <c r="I198" i="1"/>
  <c r="F202" i="1"/>
  <c r="F206" i="1"/>
  <c r="D212" i="1"/>
  <c r="H212" i="1"/>
  <c r="J212" i="1"/>
  <c r="H213" i="1"/>
  <c r="H214" i="1"/>
  <c r="H219" i="1"/>
  <c r="I219" i="1"/>
  <c r="H220" i="1"/>
  <c r="H221" i="1"/>
  <c r="H222" i="1"/>
  <c r="H223" i="1"/>
  <c r="I223" i="1" s="1"/>
  <c r="H224" i="1"/>
  <c r="H225" i="1"/>
  <c r="H226" i="1"/>
  <c r="H239" i="1" s="1"/>
  <c r="H228" i="1"/>
  <c r="H229" i="1"/>
  <c r="H230" i="1"/>
  <c r="H232" i="1"/>
  <c r="H233" i="1"/>
  <c r="I236" i="1"/>
  <c r="I237" i="1"/>
  <c r="I243" i="1"/>
  <c r="I15" i="2"/>
  <c r="F28" i="3" l="1"/>
  <c r="E29" i="3" s="1"/>
  <c r="J93" i="1"/>
  <c r="J99" i="1" s="1"/>
  <c r="J64" i="1"/>
  <c r="J77" i="1"/>
  <c r="J107" i="1"/>
  <c r="J108" i="1" s="1"/>
  <c r="F21" i="3"/>
  <c r="F22" i="3" s="1"/>
  <c r="J129" i="1"/>
  <c r="J130" i="1" s="1"/>
  <c r="J135" i="1" s="1"/>
  <c r="J76" i="1"/>
  <c r="J72" i="1"/>
  <c r="J106" i="1"/>
  <c r="J116" i="1"/>
  <c r="J79" i="1"/>
  <c r="J75" i="1"/>
  <c r="J65" i="1"/>
  <c r="J66" i="1" s="1"/>
  <c r="J120" i="1"/>
  <c r="J73" i="1"/>
  <c r="J171" i="1"/>
  <c r="J109" i="1"/>
  <c r="J78" i="1"/>
  <c r="J74" i="1"/>
  <c r="E70" i="3"/>
  <c r="E71" i="3" s="1"/>
  <c r="G60" i="3"/>
  <c r="B79" i="3" s="1"/>
  <c r="D79" i="3" s="1"/>
  <c r="F79" i="3" s="1"/>
  <c r="J142" i="1" s="1"/>
  <c r="G47" i="3"/>
  <c r="G48" i="3" s="1"/>
  <c r="F29" i="3" l="1"/>
  <c r="B75" i="3"/>
  <c r="D75" i="3" s="1"/>
  <c r="F75" i="3" s="1"/>
  <c r="J67" i="1"/>
  <c r="J68" i="1" s="1"/>
  <c r="J97" i="1" s="1"/>
  <c r="J104" i="1"/>
  <c r="J80" i="1"/>
  <c r="J98" i="1" s="1"/>
  <c r="B74" i="3"/>
  <c r="D74" i="3" s="1"/>
  <c r="F74" i="3" s="1"/>
  <c r="B81" i="3"/>
  <c r="D81" i="3" s="1"/>
  <c r="F81" i="3" s="1"/>
  <c r="J140" i="1" s="1"/>
  <c r="J113" i="1"/>
  <c r="G61" i="3"/>
  <c r="B76" i="3"/>
  <c r="D76" i="3" s="1"/>
  <c r="F76" i="3" s="1"/>
  <c r="C75" i="3" l="1"/>
  <c r="J100" i="1"/>
  <c r="J172" i="1" s="1"/>
  <c r="B77" i="3"/>
  <c r="B83" i="3" s="1"/>
  <c r="D83" i="3" s="1"/>
  <c r="C74" i="3"/>
  <c r="J119" i="1"/>
  <c r="J121" i="1"/>
  <c r="J117" i="1"/>
  <c r="J118" i="1"/>
  <c r="J105" i="1"/>
  <c r="J110" i="1"/>
  <c r="J173" i="1" s="1"/>
  <c r="C76" i="3"/>
  <c r="F77" i="3"/>
  <c r="J141" i="1" s="1"/>
  <c r="J144" i="1" s="1"/>
  <c r="D77" i="3" l="1"/>
  <c r="F83" i="3"/>
  <c r="C77" i="3"/>
  <c r="J122" i="1"/>
  <c r="J175" i="1"/>
  <c r="J123" i="1" l="1"/>
  <c r="J124" i="1" s="1"/>
  <c r="J134" i="1" s="1"/>
  <c r="J136" i="1" s="1"/>
  <c r="J174" i="1" l="1"/>
  <c r="J176" i="1" s="1"/>
  <c r="J148" i="1"/>
  <c r="J149" i="1" s="1"/>
  <c r="J150" i="1" s="1"/>
  <c r="J151" i="1" s="1"/>
  <c r="J152" i="1" l="1"/>
  <c r="J156" i="1" l="1"/>
  <c r="J155" i="1"/>
  <c r="J161" i="1"/>
  <c r="J164" i="1" l="1"/>
  <c r="J162" i="1"/>
  <c r="J177" i="1" s="1"/>
  <c r="J178" i="1" s="1"/>
  <c r="G203" i="1" l="1"/>
  <c r="I203" i="1" s="1"/>
  <c r="I204" i="1" s="1"/>
  <c r="F228" i="1" s="1"/>
  <c r="I228" i="1" s="1"/>
  <c r="I214" i="1"/>
  <c r="J214" i="1" s="1"/>
  <c r="F233" i="1" s="1"/>
  <c r="I233" i="1" s="1"/>
  <c r="G183" i="1"/>
  <c r="I183" i="1" s="1"/>
  <c r="I184" i="1" s="1"/>
  <c r="F220" i="1" s="1"/>
  <c r="I220" i="1" s="1"/>
  <c r="I213" i="1"/>
  <c r="J213" i="1" s="1"/>
  <c r="G207" i="1"/>
  <c r="I207" i="1" s="1"/>
  <c r="I208" i="1" s="1"/>
  <c r="F229" i="1" s="1"/>
  <c r="I229" i="1" s="1"/>
  <c r="G195" i="1"/>
  <c r="I195" i="1" s="1"/>
  <c r="I196" i="1" s="1"/>
  <c r="F224" i="1" s="1"/>
  <c r="I224" i="1" s="1"/>
  <c r="G199" i="1"/>
  <c r="I199" i="1" s="1"/>
  <c r="I200" i="1" s="1"/>
  <c r="F225" i="1" s="1"/>
  <c r="I225" i="1" s="1"/>
  <c r="G191" i="1"/>
  <c r="I191" i="1" s="1"/>
  <c r="I192" i="1" s="1"/>
  <c r="F222" i="1" s="1"/>
  <c r="I222" i="1" s="1"/>
  <c r="G187" i="1"/>
  <c r="I187" i="1" s="1"/>
  <c r="I188" i="1" s="1"/>
  <c r="F221" i="1" s="1"/>
  <c r="I221" i="1" s="1"/>
  <c r="J215" i="1" l="1"/>
  <c r="F232" i="1"/>
  <c r="I232" i="1" s="1"/>
  <c r="I234" i="1" s="1"/>
  <c r="I226" i="1"/>
  <c r="I230" i="1"/>
  <c r="I239" i="1" l="1"/>
  <c r="I241" i="1" s="1"/>
  <c r="I245" i="1" l="1"/>
  <c r="I17" i="2" s="1"/>
  <c r="I20" i="2" s="1"/>
  <c r="I13" i="2"/>
  <c r="I19" i="2" s="1"/>
</calcChain>
</file>

<file path=xl/sharedStrings.xml><?xml version="1.0" encoding="utf-8"?>
<sst xmlns="http://schemas.openxmlformats.org/spreadsheetml/2006/main" count="535" uniqueCount="326">
  <si>
    <t>LIMPEZA - Regime de Tributação: Lucro Real</t>
  </si>
  <si>
    <t>Nº do processo: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</si>
  <si>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</si>
  <si>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</si>
  <si>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</si>
  <si>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</si>
  <si>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</si>
  <si>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</si>
  <si>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</si>
  <si>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Lajeado/RS</t>
  </si>
  <si>
    <t>C</t>
  </si>
  <si>
    <t>Ano do Acordo, Convenção ou Dissídio Coletivo</t>
  </si>
  <si>
    <t>D</t>
  </si>
  <si>
    <t>Número de meses de execução contratual</t>
  </si>
  <si>
    <t>IDENTIFICAÇÃO DO SERVIÇO</t>
  </si>
  <si>
    <t xml:space="preserve">Tipo de Serviço: Limpeza e Conservação Predial para o Câmpus Lajeado IFSUL (Insalubridade 40%)                                                                                             </t>
  </si>
  <si>
    <t>Unidade
 de 
Medida</t>
  </si>
  <si>
    <t xml:space="preserve">Quantidade total a contratar (Em função da unidade de medida) </t>
  </si>
  <si>
    <t>a) Áreas internas - Pisos acarpetados</t>
  </si>
  <si>
    <t>m2</t>
  </si>
  <si>
    <t>b) Áreas internas - Pisos frios</t>
  </si>
  <si>
    <t>c) Áreas internas - Laboratórios</t>
  </si>
  <si>
    <t>d) Áreas internas - Almoxarifados/galpões</t>
  </si>
  <si>
    <t>e) Áreas internas - Oficinas</t>
  </si>
  <si>
    <t>f) Áreas internas - Áreas com espaços livres - saguão, hall e salão</t>
  </si>
  <si>
    <t>m-2</t>
  </si>
  <si>
    <t>m-1</t>
  </si>
  <si>
    <t>m0</t>
  </si>
  <si>
    <t>g) Banheiros</t>
  </si>
  <si>
    <t>TOTAL DA ÁREA INTERNA</t>
  </si>
  <si>
    <t>a) Áreas externas - Pisos pavimentados adjacentes/contíguos às edificações</t>
  </si>
  <si>
    <t>b) Áreas externas -  Varrição de passeios e arruamentos</t>
  </si>
  <si>
    <t>c) Áreas externas -  Pátios com áreas verdes com alta frequência</t>
  </si>
  <si>
    <t>d) Áreas externas -  Pátios com áreas verdes com média frequência</t>
  </si>
  <si>
    <t>e) Áreas externas -  Pátios com áreas verdes com baixa frequência</t>
  </si>
  <si>
    <t>f) Áreas externas -  Coleta de detritos em pátios e áreas verdes com frequência diária</t>
  </si>
  <si>
    <t>TOTAL DA ÁREA EXTERNA</t>
  </si>
  <si>
    <t>a) Esquadrias externas - Face externa com exposição a situação de risco</t>
  </si>
  <si>
    <t>b) Esquadrias externas - Face externa sem exposição a situação de risco</t>
  </si>
  <si>
    <t>c) Esquadrias - Face interna</t>
  </si>
  <si>
    <t>TOTAL DA ÁREA DA ESQUADRIA EXTERNA - FACE INTERNA/EXTERNA</t>
  </si>
  <si>
    <t>a) Fachada envidraçada</t>
  </si>
  <si>
    <t>TOTAL DA ÁREA DA FACHADA ENVIDRAÇADA</t>
  </si>
  <si>
    <t>a) Áreas hospitalares e assemelhadas</t>
  </si>
  <si>
    <r>
      <rPr>
        <b/>
        <sz val="10"/>
        <rFont val="Arial"/>
        <family val="2"/>
      </rPr>
      <t xml:space="preserve">                                                                                                     </t>
    </r>
    <r>
      <rPr>
        <b/>
        <sz val="10"/>
        <color indexed="10"/>
        <rFont val="Arial"/>
        <family val="2"/>
      </rPr>
      <t>TOTAL DAS ÁREAS HOSPITALARES</t>
    </r>
  </si>
  <si>
    <t>a) Outras áreas (especificar)</t>
  </si>
  <si>
    <t>TOTAL DAS OUTRAS ÁREAS (ESPECIFICAR)</t>
  </si>
  <si>
    <t xml:space="preserve">TOTAL GERAL </t>
  </si>
  <si>
    <r>
      <rPr>
        <b/>
        <sz val="15"/>
        <rFont val="Arial"/>
        <family val="2"/>
      </rPr>
      <t xml:space="preserve">1. MÓDULOS 
</t>
    </r>
    <r>
      <rPr>
        <b/>
        <sz val="12"/>
        <rFont val="Arial"/>
        <family val="2"/>
      </rPr>
      <t xml:space="preserve">Mão de obra
</t>
    </r>
    <r>
      <rPr>
        <b/>
        <sz val="1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</si>
  <si>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</si>
  <si>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</si>
  <si>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 xml:space="preserve"> Limpeza e conservação</t>
  </si>
  <si>
    <t>Classificação Brasileira de Ocupações (CBO)</t>
  </si>
  <si>
    <t>5143-20</t>
  </si>
  <si>
    <t>Salário Normativo da Categoria Profissional - para a jornada de 44 h/sem</t>
  </si>
  <si>
    <t>Categoria Profissional (vinculada à execução contratual)</t>
  </si>
  <si>
    <t xml:space="preserve">      Servente de limpeza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</si>
  <si>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</si>
  <si>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</si>
  <si>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</si>
  <si>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</si>
  <si>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</si>
  <si>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rFont val="Arial"/>
        <family val="2"/>
      </rPr>
      <t xml:space="preserve">Salário-Base   </t>
    </r>
    <r>
      <rPr>
        <b/>
        <sz val="10"/>
        <color indexed="10"/>
        <rFont val="Arial"/>
        <family val="2"/>
      </rPr>
      <t xml:space="preserve"> (valor para somente 1 servente de limpeza) </t>
    </r>
  </si>
  <si>
    <t>Adicional de Insalubridade (40% do SB - cláusula 18, “c” da CCT/2018)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</si>
  <si>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</si>
  <si>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</si>
  <si>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</si>
  <si>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</si>
  <si>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rFont val="Arial"/>
        <family val="2"/>
      </rPr>
      <t>13º (décimo terceiro) Salário</t>
    </r>
    <r>
      <rPr>
        <b/>
        <sz val="11"/>
        <color indexed="10"/>
        <rFont val="Arial"/>
        <family val="2"/>
      </rPr>
      <t xml:space="preserve"> </t>
    </r>
    <r>
      <rPr>
        <b/>
        <sz val="11"/>
        <rFont val="Arial"/>
        <family val="2"/>
      </rPr>
      <t>e Adicional de Férias</t>
    </r>
  </si>
  <si>
    <t>Valor (R$)</t>
  </si>
  <si>
    <r>
      <rPr>
        <b/>
        <sz val="10"/>
        <rFont val="Arial"/>
        <family val="2"/>
      </rPr>
      <t>13º (décimo terceiro) Salário</t>
    </r>
    <r>
      <rPr>
        <b/>
        <sz val="11"/>
        <color indexed="8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</si>
  <si>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indexed="10"/>
        <rFont val="Arial"/>
        <family val="2"/>
      </rPr>
      <t>(Férias e)</t>
    </r>
    <r>
      <rPr>
        <b/>
        <sz val="10"/>
        <color indexed="8"/>
        <rFont val="Arial"/>
        <family val="2"/>
      </rPr>
      <t xml:space="preserve"> Adicional de Férias</t>
    </r>
    <r>
      <rPr>
        <b/>
        <sz val="10"/>
        <color indexed="17"/>
        <rFont val="Arial"/>
        <family val="2"/>
      </rPr>
      <t xml:space="preserve"> </t>
    </r>
    <r>
      <rPr>
        <b/>
        <sz val="8"/>
        <color indexed="1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</si>
  <si>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</si>
  <si>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</si>
  <si>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</si>
  <si>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</si>
  <si>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</si>
  <si>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</si>
  <si>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</si>
  <si>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</si>
  <si>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</si>
  <si>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</si>
  <si>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</si>
  <si>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</si>
  <si>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</si>
  <si>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</si>
  <si>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</si>
  <si>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</si>
  <si>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</si>
  <si>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</si>
  <si>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</si>
  <si>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</si>
  <si>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</si>
  <si>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</si>
  <si>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</si>
  <si>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</si>
  <si>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rFont val="Arial"/>
        <family val="2"/>
      </rPr>
      <t xml:space="preserve">Transporte                                              </t>
    </r>
    <r>
      <rPr>
        <b/>
        <sz val="10"/>
        <color indexed="10"/>
        <rFont val="Arial"/>
        <family val="2"/>
      </rPr>
      <t xml:space="preserve"> Cálculo do valor: [(2xVTx22) – (6%xSB)]</t>
    </r>
  </si>
  <si>
    <t xml:space="preserve">      A.1) Valor da passagem do transporte coletivo no município de prestação dos serviços: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</si>
  <si>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</si>
  <si>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</si>
  <si>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</si>
  <si>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rFont val="Arial"/>
        <family val="2"/>
      </rPr>
      <t xml:space="preserve">Auxílio-Refeição/Alimentação </t>
    </r>
    <r>
      <rPr>
        <b/>
        <sz val="10"/>
        <color indexed="10"/>
        <rFont val="Arial"/>
        <family val="2"/>
      </rPr>
      <t>Cálculo do valor = [(22xVA)x(1-</t>
    </r>
    <r>
      <rPr>
        <b/>
        <sz val="10"/>
        <color indexed="12"/>
        <rFont val="Arial"/>
        <family val="2"/>
      </rPr>
      <t>0,19</t>
    </r>
    <r>
      <rPr>
        <b/>
        <sz val="10"/>
        <color indexed="10"/>
        <rFont val="Arial"/>
        <family val="2"/>
      </rPr>
      <t>)]</t>
    </r>
  </si>
  <si>
    <t xml:space="preserve">      B.1) Valor do auxílio-alimentação (clausula 19 da CCT 2018): </t>
  </si>
  <si>
    <t xml:space="preserve">      B.2) Quantidade de dias do mês de recebimento de auxílio-alimentação</t>
  </si>
  <si>
    <t xml:space="preserve">Seguro contra riscos de acidente de trabalho </t>
  </si>
  <si>
    <t xml:space="preserve">Plano de Benefício Social Familiar (cláusula 22 da CCT 2018)  </t>
  </si>
  <si>
    <t>Quadro-Resumo do Módulo 2 – Encargos e Benefícios Anuais, Mensais e Diários</t>
  </si>
  <si>
    <t>Encargos e Benefícios Anuais, Mensais e Diários</t>
  </si>
  <si>
    <r>
      <rPr>
        <b/>
        <sz val="10"/>
        <rFont val="Arial"/>
        <family val="2"/>
        <charset val="1"/>
      </rPr>
      <t xml:space="preserve">13º (décimo terceiro) Salário </t>
    </r>
    <r>
      <rPr>
        <b/>
        <sz val="10"/>
        <rFont val="Arial"/>
        <family val="2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</si>
  <si>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</si>
  <si>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</si>
  <si>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</si>
  <si>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rFont val="Arial"/>
        <family val="2"/>
      </rPr>
      <t xml:space="preserve">Aviso Prévio Indenizado     </t>
    </r>
    <r>
      <rPr>
        <b/>
        <sz val="8"/>
        <color indexed="10"/>
        <rFont val="Arial"/>
        <family val="2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</si>
  <si>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</si>
  <si>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rFont val="Arial"/>
        <family val="2"/>
      </rPr>
      <t xml:space="preserve">Multa do FGTS e contribuição social sobre o Aviso Prévio Indenizado </t>
    </r>
    <r>
      <rPr>
        <b/>
        <sz val="8"/>
        <color indexed="10"/>
        <rFont val="Arial"/>
        <family val="2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</si>
  <si>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rFont val="Arial"/>
        <family val="2"/>
      </rPr>
      <t xml:space="preserve">Aviso Prévio Trabalhado                 (negociar extinção/redução na 1ª prorrogação)
</t>
    </r>
    <r>
      <rPr>
        <b/>
        <sz val="10"/>
        <color indexed="10"/>
        <rFont val="Arial"/>
        <family val="2"/>
      </rPr>
      <t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</si>
  <si>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</si>
  <si>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rFont val="Arial"/>
        <family val="2"/>
      </rPr>
      <t xml:space="preserve">Multa do FGTS e contribuição social sobre o Aviso Prévio Trabalhado </t>
    </r>
    <r>
      <rPr>
        <b/>
        <sz val="8"/>
        <color indexed="10"/>
        <rFont val="Arial"/>
        <family val="2"/>
      </rPr>
      <t>Obrigatória a cotação de 4,76% sobre o valor do Módulo 1 – Composição da Remuneração, conforme Anexo XII da IN Seges nº 5/2017 (4,76%+0,24% = 5,0%)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</si>
  <si>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</si>
  <si>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</si>
  <si>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</si>
  <si>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</si>
  <si>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</si>
  <si>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rFont val="Arial"/>
        <family val="2"/>
      </rPr>
      <t xml:space="preserve">Ausências Legais                                               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/30)x2,96dias]/12</t>
    </r>
  </si>
  <si>
    <r>
      <rPr>
        <b/>
        <sz val="10"/>
        <rFont val="Arial"/>
        <family val="2"/>
      </rPr>
      <t xml:space="preserve">Licença-Paternidade                                         </t>
    </r>
    <r>
      <rPr>
        <b/>
        <sz val="10"/>
        <color indexed="10"/>
        <rFont val="Arial"/>
        <family val="2"/>
      </rPr>
      <t>Cálculo do valor = {[(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/30)x5dias]/12}x1,5%</t>
    </r>
  </si>
  <si>
    <r>
      <rPr>
        <b/>
        <sz val="10"/>
        <rFont val="Arial"/>
        <family val="2"/>
      </rPr>
      <t xml:space="preserve">Ausência por acidente de trabalho                 </t>
    </r>
    <r>
      <rPr>
        <b/>
        <sz val="10"/>
        <color indexed="10"/>
        <rFont val="Arial"/>
        <family val="2"/>
      </rPr>
      <t>Cálculo do valor  = {[(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/30)x15dias]/12}x0,78%</t>
    </r>
  </si>
  <si>
    <r>
      <rPr>
        <b/>
        <sz val="10"/>
        <rFont val="Arial"/>
        <family val="2"/>
      </rPr>
      <t xml:space="preserve">Afastamento Maternidade                                </t>
    </r>
    <r>
      <rPr>
        <b/>
        <sz val="10"/>
        <color indexed="10"/>
        <rFont val="Arial"/>
        <family val="2"/>
      </rPr>
      <t>Cálculo do valor = {[(</t>
    </r>
    <r>
      <rPr>
        <b/>
        <sz val="10"/>
        <color indexed="12"/>
        <rFont val="Arial"/>
        <family val="2"/>
      </rPr>
      <t>Rem</t>
    </r>
    <r>
      <rPr>
        <b/>
        <sz val="10"/>
        <color indexed="10"/>
        <rFont val="Arial"/>
        <family val="2"/>
      </rPr>
      <t>+1/3</t>
    </r>
    <r>
      <rPr>
        <b/>
        <sz val="10"/>
        <color indexed="12"/>
        <rFont val="Arial"/>
        <family val="2"/>
      </rPr>
      <t>Rem</t>
    </r>
    <r>
      <rPr>
        <b/>
        <sz val="10"/>
        <color indexed="10"/>
        <rFont val="Arial"/>
        <family val="2"/>
      </rPr>
      <t>)/12]x(4/12)}x2%</t>
    </r>
  </si>
  <si>
    <r>
      <rPr>
        <b/>
        <sz val="10"/>
        <color indexed="8"/>
        <rFont val="Arial"/>
        <family val="2"/>
      </rPr>
      <t xml:space="preserve">(Outros)   Ausência por doença                      </t>
    </r>
    <r>
      <rPr>
        <b/>
        <sz val="10"/>
        <color indexed="10"/>
        <rFont val="Arial"/>
        <family val="2"/>
      </rPr>
      <t>Cálculo do valor = [(</t>
    </r>
    <r>
      <rPr>
        <b/>
        <sz val="10"/>
        <color indexed="12"/>
        <rFont val="Arial"/>
        <family val="2"/>
      </rPr>
      <t>BCCPA</t>
    </r>
    <r>
      <rPr>
        <b/>
        <sz val="10"/>
        <color indexed="10"/>
        <rFont val="Arial"/>
        <family val="2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</si>
  <si>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</si>
  <si>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</si>
  <si>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</si>
  <si>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</si>
  <si>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</si>
  <si>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</si>
  <si>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</si>
  <si>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</si>
  <si>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</si>
  <si>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</si>
  <si>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</si>
  <si>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</si>
  <si>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</si>
  <si>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</si>
  <si>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</si>
  <si>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</si>
  <si>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</si>
  <si>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</si>
  <si>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</si>
  <si>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</si>
  <si>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</si>
  <si>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</si>
  <si>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</si>
  <si>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</si>
  <si>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</si>
  <si>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</si>
  <si>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rFont val="Arial"/>
        <family val="2"/>
      </rPr>
      <t xml:space="preserve">  a) Cofins  </t>
    </r>
    <r>
      <rPr>
        <sz val="10"/>
        <color indexed="10"/>
        <rFont val="Arial"/>
        <family val="2"/>
      </rPr>
      <t>(depende do regime de tributação - utilizada a hipótese de Lucro Real)</t>
    </r>
  </si>
  <si>
    <r>
      <rPr>
        <b/>
        <sz val="10"/>
        <rFont val="Arial"/>
        <family val="2"/>
      </rPr>
      <t xml:space="preserve">  b) PIS </t>
    </r>
    <r>
      <rPr>
        <sz val="10"/>
        <color indexed="10"/>
        <rFont val="Arial"/>
        <family val="2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</si>
  <si>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</si>
  <si>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</si>
  <si>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</si>
  <si>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</si>
  <si>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rFont val="Arial"/>
        <family val="2"/>
      </rPr>
      <t xml:space="preserve">  a) ISS             </t>
    </r>
    <r>
      <rPr>
        <sz val="10"/>
        <color indexed="10"/>
        <rFont val="Arial"/>
        <family val="2"/>
      </rPr>
      <t xml:space="preserve">  (Lei  2.714/1973 - Prefeitura de Lajeado/RS)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</si>
  <si>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</si>
  <si>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</si>
  <si>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</si>
  <si>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</si>
  <si>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</si>
  <si>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</si>
  <si>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</si>
  <si>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</si>
  <si>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</si>
  <si>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</si>
  <si>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</si>
  <si>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</si>
  <si>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</si>
  <si>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</si>
  <si>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3.  COMPLEMENTO DOS SERVIÇOS DE LIMPEZA E CONSERVAÇÃO</t>
  </si>
  <si>
    <t>PREÇO MENSAL UNITÁRIO POR M² (metro quadrado)</t>
  </si>
  <si>
    <t>MÃO DE OBRA 
       ENCARREGADO / SERVENTE</t>
  </si>
  <si>
    <t>(1) 
PRODUTIVIDADE
(1/M²)</t>
  </si>
  <si>
    <t>(2)
PREÇO HOMEM-MÊS                   (R$)</t>
  </si>
  <si>
    <t>(1 X 2)
SUBTOTAL
(R$/M²)</t>
  </si>
  <si>
    <r>
      <rPr>
        <sz val="10"/>
        <rFont val="Arial"/>
        <family val="2"/>
      </rPr>
      <t>ENC. / Pisos frios</t>
    </r>
    <r>
      <rPr>
        <sz val="10"/>
        <color indexed="25"/>
        <rFont val="Arial"/>
        <family val="2"/>
      </rPr>
      <t xml:space="preserve"> </t>
    </r>
    <r>
      <rPr>
        <sz val="10"/>
        <color indexed="10"/>
        <rFont val="Arial"/>
        <family val="2"/>
      </rPr>
      <t>= 1/(30** x 1200*)</t>
    </r>
  </si>
  <si>
    <r>
      <rPr>
        <sz val="10"/>
        <rFont val="Arial"/>
        <family val="2"/>
      </rPr>
      <t xml:space="preserve">SERV. / Pisos frios </t>
    </r>
    <r>
      <rPr>
        <sz val="10"/>
        <color indexed="10"/>
        <rFont val="Arial"/>
        <family val="2"/>
      </rPr>
      <t>= 1 / 1200*</t>
    </r>
  </si>
  <si>
    <t>TOTAL</t>
  </si>
  <si>
    <r>
      <rPr>
        <sz val="9"/>
        <rFont val="Arial"/>
        <family val="2"/>
      </rPr>
      <t xml:space="preserve">ENC. / Laboratórios </t>
    </r>
    <r>
      <rPr>
        <sz val="9"/>
        <color indexed="10"/>
        <rFont val="Arial"/>
        <family val="2"/>
      </rPr>
      <t>= 1/(30**x 450*)</t>
    </r>
  </si>
  <si>
    <r>
      <rPr>
        <sz val="9"/>
        <rFont val="Arial"/>
        <family val="2"/>
      </rPr>
      <t xml:space="preserve">SERV./Laboratórios </t>
    </r>
    <r>
      <rPr>
        <sz val="9"/>
        <color indexed="10"/>
        <rFont val="Arial"/>
        <family val="2"/>
      </rPr>
      <t>= 1/450*</t>
    </r>
  </si>
  <si>
    <r>
      <rPr>
        <sz val="9"/>
        <rFont val="Arial"/>
        <family val="2"/>
      </rPr>
      <t xml:space="preserve">ENC. / Almoxaridados/galpões </t>
    </r>
    <r>
      <rPr>
        <sz val="9"/>
        <color indexed="10"/>
        <rFont val="Arial"/>
        <family val="2"/>
      </rPr>
      <t>= 1/(30**x 2500*)</t>
    </r>
  </si>
  <si>
    <r>
      <rPr>
        <sz val="9"/>
        <rFont val="Arial"/>
        <family val="2"/>
      </rPr>
      <t xml:space="preserve">SERV./Almoxaridados/galpões </t>
    </r>
    <r>
      <rPr>
        <sz val="9"/>
        <color indexed="10"/>
        <rFont val="Arial"/>
        <family val="2"/>
      </rPr>
      <t>= 1/2500*</t>
    </r>
  </si>
  <si>
    <r>
      <rPr>
        <sz val="10"/>
        <rFont val="Arial"/>
        <family val="2"/>
      </rPr>
      <t xml:space="preserve">ENC. / Áreas com espaços livres - saguão, hall e salão </t>
    </r>
    <r>
      <rPr>
        <sz val="10"/>
        <color indexed="10"/>
        <rFont val="Arial"/>
        <family val="2"/>
      </rPr>
      <t>= 1/(30**x1500*)</t>
    </r>
  </si>
  <si>
    <r>
      <rPr>
        <sz val="10"/>
        <rFont val="Arial"/>
        <family val="2"/>
      </rPr>
      <t xml:space="preserve">SERV. / Áreas com espaços livres - saguão, hall e salão </t>
    </r>
    <r>
      <rPr>
        <sz val="10"/>
        <color indexed="10"/>
        <rFont val="Arial"/>
        <family val="2"/>
      </rPr>
      <t>= 1/1500*</t>
    </r>
  </si>
  <si>
    <r>
      <rPr>
        <sz val="10"/>
        <rFont val="Arial"/>
        <family val="2"/>
      </rPr>
      <t>ENC. / Banheiros</t>
    </r>
    <r>
      <rPr>
        <b/>
        <sz val="10"/>
        <rFont val="Arial"/>
        <family val="2"/>
      </rPr>
      <t xml:space="preserve"> </t>
    </r>
    <r>
      <rPr>
        <sz val="10"/>
        <color indexed="10"/>
        <rFont val="Arial"/>
        <family val="2"/>
      </rPr>
      <t>= 1(30**x300*)</t>
    </r>
  </si>
  <si>
    <r>
      <rPr>
        <sz val="10"/>
        <rFont val="Arial"/>
        <family val="2"/>
      </rPr>
      <t>SERV. / Banheiros</t>
    </r>
    <r>
      <rPr>
        <b/>
        <sz val="10"/>
        <rFont val="Arial"/>
        <family val="2"/>
      </rPr>
      <t xml:space="preserve"> </t>
    </r>
    <r>
      <rPr>
        <sz val="10"/>
        <color indexed="10"/>
        <rFont val="Arial"/>
        <family val="2"/>
      </rPr>
      <t>= 1/300*</t>
    </r>
  </si>
  <si>
    <r>
      <rPr>
        <sz val="10"/>
        <rFont val="Arial"/>
        <family val="2"/>
      </rPr>
      <t>ENC. / Varrição de passeios e arruamentos</t>
    </r>
    <r>
      <rPr>
        <sz val="10"/>
        <color indexed="10"/>
        <rFont val="Arial"/>
        <family val="2"/>
      </rPr>
      <t xml:space="preserve">  = 1/(30** x 9000*)</t>
    </r>
  </si>
  <si>
    <t>30</t>
  </si>
  <si>
    <r>
      <rPr>
        <sz val="10"/>
        <rFont val="Arial"/>
        <family val="2"/>
      </rPr>
      <t xml:space="preserve">SERV. / Varrição de passeios e arruamentos </t>
    </r>
    <r>
      <rPr>
        <sz val="10"/>
        <color indexed="10"/>
        <rFont val="Arial"/>
        <family val="2"/>
      </rPr>
      <t>= 1/9000*</t>
    </r>
  </si>
  <si>
    <r>
      <rPr>
        <sz val="10"/>
        <rFont val="Arial"/>
        <family val="2"/>
      </rPr>
      <t>ENC. / Coleta de detritos</t>
    </r>
    <r>
      <rPr>
        <sz val="10"/>
        <color indexed="10"/>
        <rFont val="Arial"/>
        <family val="2"/>
      </rPr>
      <t xml:space="preserve">  = 1/(30** x 100000*)</t>
    </r>
  </si>
  <si>
    <r>
      <rPr>
        <sz val="10"/>
        <rFont val="Arial"/>
        <family val="2"/>
      </rPr>
      <t xml:space="preserve">SERV. / Coleta de detritos </t>
    </r>
    <r>
      <rPr>
        <sz val="10"/>
        <color indexed="10"/>
        <rFont val="Arial"/>
        <family val="2"/>
      </rPr>
      <t>= 1/100000*</t>
    </r>
  </si>
  <si>
    <r>
      <rPr>
        <b/>
        <sz val="9"/>
        <rFont val="Arial"/>
        <family val="2"/>
      </rPr>
      <t xml:space="preserve">MÃO DE OBRA 
       </t>
    </r>
    <r>
      <rPr>
        <b/>
        <sz val="8"/>
        <color indexed="8"/>
        <rFont val="Arial"/>
        <family val="2"/>
      </rPr>
      <t>ENCARREGADO / SERVENTE</t>
    </r>
  </si>
  <si>
    <t>(1)
PRODUTIVIDADE 
(1/M²)</t>
  </si>
  <si>
    <t>(2) FREQUÊNCIA NO MÊS    (HORAS)      16 ***</t>
  </si>
  <si>
    <t>(3)
 JORNADA DE TRABALHO NO MÊS
 (HORAS)</t>
  </si>
  <si>
    <t>(4) 
= (1 X 2 X 3)
Ki****</t>
  </si>
  <si>
    <t>(5)
PREÇO HOMEM-MÊS 
(R$)</t>
  </si>
  <si>
    <t>(6) = (4 X 5)
 SUBTOTAL
 (R$/M²)</t>
  </si>
  <si>
    <t>ENC. / Face externa sem exposição a situação de risco = 1/(30**x760*)</t>
  </si>
  <si>
    <t>1</t>
  </si>
  <si>
    <t>188,76</t>
  </si>
  <si>
    <t>SERV. / Face interna = 1/760*</t>
  </si>
  <si>
    <t>SERV. / Face externa sem exposição a situação de risco = 1/760*</t>
  </si>
  <si>
    <t>4. VALOR MENSAL DOS SERVIÇOS</t>
  </si>
  <si>
    <t>TIPO DE ÁREA</t>
  </si>
  <si>
    <t>PREÇO MENSAL UNITÁRIO (R$/M²)</t>
  </si>
  <si>
    <t>ÁREA
(M²)</t>
  </si>
  <si>
    <t>SUBTOTAL
(R$)</t>
  </si>
  <si>
    <t>g) Áreas internas – Banheiros</t>
  </si>
  <si>
    <t>a) Áreas externa – Varrição de passeio e arruamentos</t>
  </si>
  <si>
    <t xml:space="preserve">b) Áreas externa -  Coleta de detritos em pátios e áreas verdes com frequência diária </t>
  </si>
  <si>
    <t>a) Esquadrias - Face interna</t>
  </si>
  <si>
    <r>
      <rPr>
        <b/>
        <sz val="10"/>
        <rFont val="Arial"/>
        <family val="2"/>
      </rPr>
      <t xml:space="preserve">b) Esquadrias - </t>
    </r>
    <r>
      <rPr>
        <b/>
        <sz val="10"/>
        <color indexed="8"/>
        <rFont val="Arial"/>
        <family val="1"/>
      </rPr>
      <t>Face externa sem exposição a situação de risco</t>
    </r>
  </si>
  <si>
    <t>TOTAL DA ÁREA DE ESQUADRIAS</t>
  </si>
  <si>
    <t>Valor mensal do serviço</t>
  </si>
  <si>
    <t>Número de meses do contrato</t>
  </si>
  <si>
    <r>
      <rPr>
        <b/>
        <sz val="14"/>
        <rFont val="Arial"/>
        <family val="2"/>
      </rPr>
      <t xml:space="preserve">Valor global da proposta </t>
    </r>
    <r>
      <rPr>
        <b/>
        <sz val="10"/>
        <rFont val="Arial"/>
        <family val="2"/>
      </rPr>
      <t>(valor mensal do serviço x nº de meses do contrato)</t>
    </r>
  </si>
  <si>
    <t>QUANTIDADE DE PESSOAL ALOCADO NA EXECUÇÃO CONTRATUAL (item 6.2.e do Anexo VII da IN nº 5/2017</t>
  </si>
  <si>
    <t>Tipo de Mão de Obra</t>
  </si>
  <si>
    <t>Quantidade de Pessoal</t>
  </si>
  <si>
    <t>Servente de limpeza</t>
  </si>
  <si>
    <r>
      <rPr>
        <b/>
        <sz val="18"/>
        <rFont val="Arial"/>
        <family val="2"/>
      </rPr>
      <t xml:space="preserve">ANEXO ----  </t>
    </r>
    <r>
      <rPr>
        <b/>
        <sz val="18"/>
        <color indexed="10"/>
        <rFont val="Arial"/>
        <family val="2"/>
      </rPr>
      <t xml:space="preserve">do Pregão nº XX/2020 – </t>
    </r>
    <r>
      <rPr>
        <b/>
        <sz val="18"/>
        <color indexed="12"/>
        <rFont val="Arial"/>
        <family val="2"/>
      </rPr>
      <t xml:space="preserve">CONTA VINCULADA
</t>
    </r>
    <r>
      <rPr>
        <b/>
        <sz val="18"/>
        <color indexed="8"/>
        <rFont val="Arial"/>
        <family val="2"/>
      </rPr>
      <t xml:space="preserve">MODELO DE PLANILHA DE CUSTOS E FORMAÇÃO DE PREÇOS </t>
    </r>
    <r>
      <rPr>
        <b/>
        <sz val="18"/>
        <color indexed="20"/>
        <rFont val="Arial"/>
        <family val="2"/>
      </rPr>
      <t xml:space="preserve"> </t>
    </r>
    <r>
      <rPr>
        <b/>
        <sz val="18"/>
        <rFont val="Arial"/>
        <family val="2"/>
      </rPr>
      <t xml:space="preserve"> </t>
    </r>
  </si>
  <si>
    <t xml:space="preserve">xxxxxxx </t>
  </si>
  <si>
    <t xml:space="preserve">Dia: </t>
  </si>
  <si>
    <t xml:space="preserve">Tipo de Serviço: Limpeza e Conservação Predial Para o Câmpus Lajeado do IFSUL (Insalubridade 40%)       </t>
  </si>
  <si>
    <t>Valor global da proposta (valor mensal do serviço x nº de meses do contrato)</t>
  </si>
  <si>
    <t>Valor Total Mensal do Contrato</t>
  </si>
  <si>
    <t>Valor Total Anual do Contrato</t>
  </si>
  <si>
    <t>xxxxxx</t>
  </si>
  <si>
    <t>INSUMOS DIVERSOS</t>
  </si>
  <si>
    <t>Materiais de Limpeza – SANEANTES DOMISSANITÁRIOS</t>
  </si>
  <si>
    <t>Unidade</t>
  </si>
  <si>
    <t>Quantidade Mensal</t>
  </si>
  <si>
    <t>Quantidade Anual</t>
  </si>
  <si>
    <t>Valor Unitário</t>
  </si>
  <si>
    <t>Custo Anual</t>
  </si>
  <si>
    <t>Água Sanitária de 1ª qualidade, galão de 5 litros</t>
  </si>
  <si>
    <t>galão</t>
  </si>
  <si>
    <t>Álcool 70 °INPM (70% p/p) ou 77 °GL (77% v/v)</t>
  </si>
  <si>
    <t>litro</t>
  </si>
  <si>
    <t>Álcool em gel, 70% INPM ou 77º GL (77% v/v)</t>
  </si>
  <si>
    <t>Detergente neutro líquido</t>
  </si>
  <si>
    <t>Desinfetante de uso geral</t>
  </si>
  <si>
    <t>Desodorizador de ar de 360 ml (tipo aerossol)</t>
  </si>
  <si>
    <t>unidade</t>
  </si>
  <si>
    <t>Limpa vidros, frasco de 500 ml</t>
  </si>
  <si>
    <t>Limpador Multiuso</t>
  </si>
  <si>
    <t>Polidor de metais, 200 ml</t>
  </si>
  <si>
    <t>Sabão em pó</t>
  </si>
  <si>
    <t>kg</t>
  </si>
  <si>
    <t>Saponáceo em pó, detergente com 300g</t>
  </si>
  <si>
    <t>Tela desodorante para mictório</t>
  </si>
  <si>
    <t>CUSTO ANUAL DOS SANEANTES DOMISSANITÁRIOS</t>
  </si>
  <si>
    <t>CUSTO MENSAL DOS SANEANTES DOMISSANITÁRIOS</t>
  </si>
  <si>
    <r>
      <rPr>
        <b/>
        <sz val="10"/>
        <color indexed="18"/>
        <rFont val="Arial"/>
        <family val="2"/>
      </rPr>
      <t xml:space="preserve">Materiais de Limpeza – </t>
    </r>
    <r>
      <rPr>
        <b/>
        <sz val="15"/>
        <color indexed="18"/>
        <rFont val="Arial"/>
        <family val="2"/>
      </rPr>
      <t>COMPLEMENTARES</t>
    </r>
  </si>
  <si>
    <t>Papel higiênico branco de alta qualidade, tipo personal, Nice ou similar, rolo de 300m x 10 cm</t>
  </si>
  <si>
    <t>Papel toalha branco 100% celulose interfolhado com 1000 folhas 20cm x 21cm</t>
  </si>
  <si>
    <t>pacote</t>
  </si>
  <si>
    <t>Sabonete líquido para mãos, cremoso, 5 litros (galão)</t>
  </si>
  <si>
    <t>CUSTO ANUAL DOS MATERIAIS DE LIMPEZA – COMPLEMENTARES</t>
  </si>
  <si>
    <t>CUSTO MENSAL DOS  MATERIAIS DE LIMPEZA – COMPLEMENTARES</t>
  </si>
  <si>
    <t>UTENSÍLIOS</t>
  </si>
  <si>
    <t>Quantidade a disponibilizar</t>
  </si>
  <si>
    <t>Vida Útil   (em meses)</t>
  </si>
  <si>
    <t>Balde plástico, 20 litros</t>
  </si>
  <si>
    <t>Desentupidor de pia</t>
  </si>
  <si>
    <t>Desentupidor de vaso sanitário</t>
  </si>
  <si>
    <t>Escova nylon manual, cerdas duras (escova de mão)</t>
  </si>
  <si>
    <t>Escova para vaso sanitário</t>
  </si>
  <si>
    <t>Esponja dupla face</t>
  </si>
  <si>
    <t>Varal portátil para secagem de panos</t>
  </si>
  <si>
    <t>Prendedor de roupas, pacote com 12 unidades</t>
  </si>
  <si>
    <t>Pá de Lixo, com cabo longo</t>
  </si>
  <si>
    <t>Pano de chão, 100% algodão 50x70 cm</t>
  </si>
  <si>
    <t>Rodo com  2 borrachas - 40cm de largura, com cabo</t>
  </si>
  <si>
    <t>Saco de lixo 100L, pacote 100 unidades</t>
  </si>
  <si>
    <t>Saco de lixo 40L, pacote 100 unidades</t>
  </si>
  <si>
    <t>Vassoura de nylon 30cm c/ cabo de madeira plastificado</t>
  </si>
  <si>
    <t>Borrifador de líquidos, com bico borrifador, cap.: 500 ml</t>
  </si>
  <si>
    <t xml:space="preserve">CUSTO ANUAL DOS UTENSÍLIOS </t>
  </si>
  <si>
    <t xml:space="preserve">CUSTO MENSAL DOS UTENSÍLIOS </t>
  </si>
  <si>
    <t>EQUIPAMENTOS</t>
  </si>
  <si>
    <t>Depreciação (em meses)</t>
  </si>
  <si>
    <t>Lavador a jato de alta pressão</t>
  </si>
  <si>
    <t>Carro Estação de limpeza multifuncional com bolsa de vinil</t>
  </si>
  <si>
    <t>Escada de alumínio de 3 degraus</t>
  </si>
  <si>
    <t>Escada de alumínio de 6 a 8 degraus</t>
  </si>
  <si>
    <t>MOP completo pó</t>
  </si>
  <si>
    <t>kit</t>
  </si>
  <si>
    <t>Aspirador de pó e água</t>
  </si>
  <si>
    <t>Placas sinalizadoras</t>
  </si>
  <si>
    <t xml:space="preserve">CUSTO ANUAL DOS EQUIPAMENTOS </t>
  </si>
  <si>
    <t xml:space="preserve">CUSTO MENSAL DOS EQUIPAMENTOS </t>
  </si>
  <si>
    <t>UNIFORMES</t>
  </si>
  <si>
    <t>Calça de tecido de algodão (tipo BRIM)</t>
  </si>
  <si>
    <t>Camiseta de manga curta com logotipo e nome da contratada</t>
  </si>
  <si>
    <t>Camiseta de manga longa com logotipo e nome da contratada</t>
  </si>
  <si>
    <t>Jaqueta, forrada com elástico nos punhos e firme com logotipo e nome da contratada</t>
  </si>
  <si>
    <t>Calçado tipo botina de couro, em PU com solado antiderrapante, resistente a choque elétrico</t>
  </si>
  <si>
    <t>par</t>
  </si>
  <si>
    <t xml:space="preserve">Luva látex forrada </t>
  </si>
  <si>
    <t>CUSTO ANUAL DOS UNIFORMES PARA 1 SERVENTE</t>
  </si>
  <si>
    <t>CUSTO MENSAL DOS UNIFORMES PARA 1 SERVENTE</t>
  </si>
  <si>
    <t>QUADRO RESUMO</t>
  </si>
  <si>
    <t>CUSTO ANUAL</t>
  </si>
  <si>
    <t>CUSTO MENSAL</t>
  </si>
  <si>
    <t>Custo Mensal por SERVENTE</t>
  </si>
  <si>
    <t xml:space="preserve">Materiais de Limpeza – SANEANTES DOMISSANITÁRIOS </t>
  </si>
  <si>
    <t>Materiais de Limpeza – COMPLEMENTARES</t>
  </si>
  <si>
    <t>Materiais de Limpeza – UTENSÍLIOS</t>
  </si>
  <si>
    <t>MATERIAIS</t>
  </si>
  <si>
    <t>TOTAIS</t>
  </si>
  <si>
    <t>Quantidade da mão de obra alocada na prestação dos serviços</t>
  </si>
  <si>
    <t>OBS.: Pesquisa de preços realizada no Painel de preços do Governo Federal pelo site: http://paineldeprecos.planejamento.gov.br/</t>
  </si>
  <si>
    <t xml:space="preserve">Extensão elétrica com cabo PP - comprimento = 30m </t>
  </si>
  <si>
    <t>Mangueira com 50 metros</t>
  </si>
  <si>
    <t xml:space="preserve">             RS000162/2021            SINDIASSEIO
</t>
  </si>
  <si>
    <r>
      <t xml:space="preserve">ANEXO ----  </t>
    </r>
    <r>
      <rPr>
        <b/>
        <sz val="18"/>
        <color indexed="10"/>
        <rFont val="Arial"/>
        <family val="2"/>
      </rPr>
      <t xml:space="preserve">do Pregão nº 32/2020 – </t>
    </r>
    <r>
      <rPr>
        <b/>
        <sz val="18"/>
        <color indexed="12"/>
        <rFont val="Arial"/>
        <family val="2"/>
      </rPr>
      <t xml:space="preserve">CONTA VINCULADA
</t>
    </r>
    <r>
      <rPr>
        <b/>
        <sz val="18"/>
        <color indexed="8"/>
        <rFont val="Arial"/>
        <family val="2"/>
      </rPr>
      <t xml:space="preserve">PLANILHA DE CUSTOS E FORMAÇÃO DE PREÇOS </t>
    </r>
    <r>
      <rPr>
        <b/>
        <sz val="18"/>
        <color indexed="20"/>
        <rFont val="Arial"/>
        <family val="2"/>
      </rPr>
      <t xml:space="preserve"> </t>
    </r>
    <r>
      <rPr>
        <b/>
        <sz val="18"/>
        <rFont val="Arial"/>
        <family val="2"/>
      </rPr>
      <t xml:space="preserve"> </t>
    </r>
  </si>
  <si>
    <t>23163.003961.2020-61</t>
  </si>
  <si>
    <t>32/2020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</si>
</sst>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mm/dd/yyyy"/>
    <numFmt numFmtId="165" formatCode="_(* #,##0.00_);_(* \(#,##0.00\);_(* \-??_);_(@_)"/>
    <numFmt numFmtId="166" formatCode="0.000%"/>
    <numFmt numFmtId="167" formatCode="0.0000"/>
    <numFmt numFmtId="168" formatCode="0.0000%"/>
    <numFmt numFmtId="169" formatCode="&quot;R$ &quot;#,##0.00"/>
    <numFmt numFmtId="170" formatCode="#,##0.0000000"/>
    <numFmt numFmtId="171" formatCode="0.0"/>
    <numFmt numFmtId="172" formatCode="_(&quot;R$ &quot;* #,##0.00_);_(&quot;R$ &quot;* \(#,##0.00\);_(&quot;R$ &quot;* \-??_);_(@_)"/>
  </numFmts>
  <fonts count="42" x14ac:knownFonts="1">
    <font>
      <sz val="10"/>
      <name val="Arial"/>
      <family val="2"/>
    </font>
    <font>
      <b/>
      <sz val="18"/>
      <color indexed="56"/>
      <name val="Cambria"/>
      <family val="2"/>
    </font>
    <font>
      <b/>
      <sz val="18"/>
      <color indexed="2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8"/>
      <color indexed="12"/>
      <name val="Arial"/>
      <family val="2"/>
    </font>
    <font>
      <b/>
      <sz val="18"/>
      <color indexed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5"/>
      <name val="Arial"/>
      <family val="2"/>
    </font>
    <font>
      <b/>
      <sz val="12"/>
      <name val="Arial"/>
      <family val="2"/>
    </font>
    <font>
      <b/>
      <sz val="11"/>
      <color indexed="10"/>
      <name val="Arial"/>
      <family val="2"/>
    </font>
    <font>
      <b/>
      <sz val="11"/>
      <color indexed="8"/>
      <name val="Arial"/>
      <family val="2"/>
    </font>
    <font>
      <b/>
      <sz val="8"/>
      <color indexed="10"/>
      <name val="Arial"/>
      <family val="2"/>
    </font>
    <font>
      <b/>
      <sz val="10"/>
      <color indexed="17"/>
      <name val="Arial"/>
      <family val="2"/>
    </font>
    <font>
      <b/>
      <sz val="9"/>
      <color indexed="10"/>
      <name val="Arial"/>
      <family val="2"/>
    </font>
    <font>
      <b/>
      <sz val="10"/>
      <color indexed="12"/>
      <name val="Arial"/>
      <family val="2"/>
    </font>
    <font>
      <b/>
      <strike/>
      <sz val="10"/>
      <color indexed="17"/>
      <name val="Arial"/>
      <family val="2"/>
    </font>
    <font>
      <b/>
      <sz val="10"/>
      <name val="Arial"/>
      <family val="2"/>
      <charset val="1"/>
    </font>
    <font>
      <b/>
      <sz val="11"/>
      <color indexed="12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sz val="10"/>
      <color indexed="25"/>
      <name val="Arial"/>
      <family val="2"/>
    </font>
    <font>
      <b/>
      <sz val="10"/>
      <color indexed="25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1"/>
    </font>
    <font>
      <b/>
      <sz val="10"/>
      <color indexed="53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0"/>
      <color indexed="6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5"/>
      <color indexed="18"/>
      <name val="Arial"/>
      <family val="2"/>
    </font>
    <font>
      <sz val="9"/>
      <color indexed="8"/>
      <name val="Arial"/>
      <family val="2"/>
    </font>
    <font>
      <b/>
      <sz val="12"/>
      <color indexed="18"/>
      <name val="Arial"/>
      <family val="2"/>
    </font>
    <font>
      <b/>
      <sz val="15"/>
      <color indexed="12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55"/>
      </patternFill>
    </fill>
    <fill>
      <patternFill patternType="solid">
        <fgColor indexed="13"/>
        <bgColor indexed="34"/>
      </patternFill>
    </fill>
    <fill>
      <patternFill patternType="solid">
        <fgColor indexed="62"/>
        <bgColor indexed="12"/>
      </patternFill>
    </fill>
    <fill>
      <patternFill patternType="solid">
        <fgColor indexed="34"/>
        <bgColor indexed="13"/>
      </patternFill>
    </fill>
    <fill>
      <patternFill patternType="solid">
        <fgColor indexed="27"/>
        <bgColor indexed="41"/>
      </patternFill>
    </fill>
    <fill>
      <patternFill patternType="solid">
        <fgColor theme="0"/>
        <bgColor indexed="1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4">
    <xf numFmtId="0" fontId="0" fillId="0" borderId="0"/>
    <xf numFmtId="172" fontId="41" fillId="0" borderId="0" applyFill="0" applyBorder="0" applyAlignment="0" applyProtection="0"/>
    <xf numFmtId="165" fontId="41" fillId="0" borderId="0" applyFill="0" applyBorder="0" applyAlignment="0" applyProtection="0"/>
    <xf numFmtId="0" fontId="1" fillId="0" borderId="0" applyNumberFormat="0" applyFill="0" applyBorder="0" applyAlignment="0" applyProtection="0"/>
  </cellStyleXfs>
  <cellXfs count="258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1" xfId="0" applyNumberFormat="1" applyFont="1" applyFill="1" applyBorder="1" applyAlignment="1">
      <alignment horizontal="right" vertical="center" wrapText="1"/>
    </xf>
    <xf numFmtId="4" fontId="8" fillId="0" borderId="1" xfId="2" applyNumberFormat="1" applyFont="1" applyFill="1" applyBorder="1" applyAlignment="1" applyProtection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0" fontId="7" fillId="0" borderId="1" xfId="0" applyNumberFormat="1" applyFont="1" applyFill="1" applyBorder="1" applyAlignment="1">
      <alignment vertical="center"/>
    </xf>
    <xf numFmtId="4" fontId="7" fillId="0" borderId="1" xfId="0" applyNumberFormat="1" applyFont="1" applyFill="1" applyBorder="1" applyAlignment="1">
      <alignment vertical="center"/>
    </xf>
    <xf numFmtId="4" fontId="9" fillId="2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right" vertical="center"/>
    </xf>
    <xf numFmtId="16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right" vertical="center"/>
    </xf>
    <xf numFmtId="4" fontId="7" fillId="0" borderId="1" xfId="0" applyNumberFormat="1" applyFont="1" applyFill="1" applyBorder="1" applyAlignment="1">
      <alignment horizontal="right" vertical="center"/>
    </xf>
    <xf numFmtId="10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168" fontId="7" fillId="0" borderId="1" xfId="0" applyNumberFormat="1" applyFont="1" applyBorder="1" applyAlignment="1">
      <alignment horizontal="right" vertical="center"/>
    </xf>
    <xf numFmtId="168" fontId="7" fillId="2" borderId="1" xfId="0" applyNumberFormat="1" applyFont="1" applyFill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69" fontId="18" fillId="0" borderId="1" xfId="0" applyNumberFormat="1" applyFont="1" applyFill="1" applyBorder="1" applyAlignment="1">
      <alignment vertical="center"/>
    </xf>
    <xf numFmtId="4" fontId="7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 applyProtection="1">
      <alignment vertical="center"/>
    </xf>
    <xf numFmtId="3" fontId="18" fillId="0" borderId="1" xfId="0" applyNumberFormat="1" applyFont="1" applyBorder="1" applyAlignment="1" applyProtection="1">
      <alignment vertical="center"/>
    </xf>
    <xf numFmtId="169" fontId="18" fillId="0" borderId="1" xfId="0" applyNumberFormat="1" applyFont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3" fontId="18" fillId="0" borderId="1" xfId="0" applyNumberFormat="1" applyFont="1" applyBorder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right" vertical="center" wrapText="1"/>
    </xf>
    <xf numFmtId="2" fontId="21" fillId="2" borderId="1" xfId="0" applyNumberFormat="1" applyFont="1" applyFill="1" applyBorder="1" applyAlignment="1">
      <alignment horizontal="right" vertical="center" wrapText="1"/>
    </xf>
    <xf numFmtId="10" fontId="19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/>
    </xf>
    <xf numFmtId="4" fontId="7" fillId="0" borderId="1" xfId="0" applyNumberFormat="1" applyFont="1" applyFill="1" applyBorder="1" applyAlignment="1"/>
    <xf numFmtId="4" fontId="21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/>
    </xf>
    <xf numFmtId="4" fontId="7" fillId="2" borderId="1" xfId="0" applyNumberFormat="1" applyFont="1" applyFill="1" applyBorder="1" applyAlignment="1">
      <alignment horizontal="right"/>
    </xf>
    <xf numFmtId="4" fontId="9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10" fontId="7" fillId="0" borderId="1" xfId="0" applyNumberFormat="1" applyFont="1" applyBorder="1" applyAlignment="1">
      <alignment horizontal="right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wrapText="1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left" wrapText="1"/>
    </xf>
    <xf numFmtId="49" fontId="18" fillId="0" borderId="1" xfId="0" applyNumberFormat="1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170" fontId="8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39" fontId="8" fillId="2" borderId="1" xfId="0" applyNumberFormat="1" applyFont="1" applyFill="1" applyBorder="1" applyAlignment="1">
      <alignment horizontal="right"/>
    </xf>
    <xf numFmtId="39" fontId="7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39" fontId="8" fillId="0" borderId="1" xfId="0" applyNumberFormat="1" applyFont="1" applyBorder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65" fontId="0" fillId="0" borderId="0" xfId="2" applyFont="1" applyFill="1" applyBorder="1" applyAlignment="1" applyProtection="1">
      <alignment horizontal="right" vertical="center"/>
    </xf>
    <xf numFmtId="0" fontId="36" fillId="3" borderId="1" xfId="0" applyFont="1" applyFill="1" applyBorder="1" applyAlignment="1">
      <alignment horizontal="center" vertical="center" wrapText="1"/>
    </xf>
    <xf numFmtId="165" fontId="36" fillId="3" borderId="1" xfId="2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4" fontId="0" fillId="0" borderId="1" xfId="2" applyNumberFormat="1" applyFont="1" applyFill="1" applyBorder="1" applyAlignment="1" applyProtection="1">
      <alignment horizontal="right" vertical="center" wrapText="1"/>
    </xf>
    <xf numFmtId="165" fontId="0" fillId="0" borderId="1" xfId="2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" fontId="0" fillId="0" borderId="1" xfId="2" applyNumberFormat="1" applyFont="1" applyFill="1" applyBorder="1" applyAlignment="1" applyProtection="1">
      <alignment horizontal="right" vertical="center"/>
    </xf>
    <xf numFmtId="0" fontId="0" fillId="4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165" fontId="7" fillId="3" borderId="1" xfId="2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165" fontId="36" fillId="0" borderId="0" xfId="2" applyFont="1" applyFill="1" applyBorder="1" applyAlignment="1" applyProtection="1">
      <alignment horizontal="right" vertical="center"/>
    </xf>
    <xf numFmtId="0" fontId="0" fillId="0" borderId="0" xfId="0" applyFont="1" applyFill="1" applyBorder="1" applyAlignment="1">
      <alignment vertical="center"/>
    </xf>
    <xf numFmtId="165" fontId="0" fillId="0" borderId="1" xfId="2" applyFont="1" applyFill="1" applyBorder="1" applyAlignment="1" applyProtection="1">
      <alignment horizontal="right" vertical="center"/>
    </xf>
    <xf numFmtId="165" fontId="7" fillId="3" borderId="1" xfId="2" applyFont="1" applyFill="1" applyBorder="1" applyAlignment="1" applyProtection="1">
      <alignment horizontal="center" vertical="center" wrapText="1"/>
    </xf>
    <xf numFmtId="4" fontId="7" fillId="3" borderId="1" xfId="0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171" fontId="0" fillId="0" borderId="1" xfId="0" applyNumberFormat="1" applyFont="1" applyFill="1" applyBorder="1" applyAlignment="1">
      <alignment horizontal="center" vertical="center"/>
    </xf>
    <xf numFmtId="4" fontId="0" fillId="0" borderId="1" xfId="1" applyNumberFormat="1" applyFont="1" applyFill="1" applyBorder="1" applyAlignment="1" applyProtection="1">
      <alignment horizontal="right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>
      <alignment horizontal="left" vertical="center" wrapText="1" shrinkToFit="1"/>
    </xf>
    <xf numFmtId="4" fontId="7" fillId="3" borderId="1" xfId="1" applyNumberFormat="1" applyFont="1" applyFill="1" applyBorder="1" applyAlignment="1" applyProtection="1">
      <alignment horizontal="right" vertical="center"/>
    </xf>
    <xf numFmtId="4" fontId="7" fillId="3" borderId="1" xfId="2" applyNumberFormat="1" applyFont="1" applyFill="1" applyBorder="1" applyAlignment="1" applyProtection="1">
      <alignment horizontal="right" vertical="center"/>
    </xf>
    <xf numFmtId="0" fontId="0" fillId="4" borderId="1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35" fillId="3" borderId="1" xfId="0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165" fontId="10" fillId="0" borderId="1" xfId="2" applyFont="1" applyFill="1" applyBorder="1" applyAlignment="1" applyProtection="1">
      <alignment horizontal="right" vertical="center"/>
    </xf>
    <xf numFmtId="4" fontId="10" fillId="0" borderId="1" xfId="2" applyNumberFormat="1" applyFont="1" applyFill="1" applyBorder="1" applyAlignment="1" applyProtection="1">
      <alignment horizontal="right" vertical="center"/>
    </xf>
    <xf numFmtId="4" fontId="11" fillId="3" borderId="1" xfId="2" applyNumberFormat="1" applyFont="1" applyFill="1" applyBorder="1" applyAlignment="1" applyProtection="1">
      <alignment horizontal="right" vertical="center"/>
    </xf>
    <xf numFmtId="0" fontId="37" fillId="3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vertical="center"/>
    </xf>
    <xf numFmtId="4" fontId="36" fillId="0" borderId="0" xfId="0" applyNumberFormat="1" applyFont="1" applyFill="1" applyBorder="1" applyAlignment="1">
      <alignment horizontal="right" vertical="center"/>
    </xf>
    <xf numFmtId="0" fontId="40" fillId="3" borderId="1" xfId="0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 wrapText="1"/>
    </xf>
    <xf numFmtId="165" fontId="0" fillId="0" borderId="1" xfId="2" applyFont="1" applyFill="1" applyBorder="1" applyAlignment="1" applyProtection="1">
      <alignment horizontal="center" vertical="center"/>
    </xf>
    <xf numFmtId="165" fontId="7" fillId="3" borderId="1" xfId="2" applyFont="1" applyFill="1" applyBorder="1" applyAlignment="1" applyProtection="1">
      <alignment horizontal="center" vertical="center"/>
    </xf>
    <xf numFmtId="165" fontId="19" fillId="3" borderId="1" xfId="2" applyFont="1" applyFill="1" applyBorder="1" applyAlignment="1" applyProtection="1">
      <alignment horizontal="center" vertical="center"/>
    </xf>
    <xf numFmtId="0" fontId="0" fillId="8" borderId="0" xfId="0" applyFont="1" applyFill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justify" vertical="center" wrapText="1"/>
    </xf>
    <xf numFmtId="4" fontId="33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right" wrapText="1"/>
    </xf>
    <xf numFmtId="4" fontId="8" fillId="0" borderId="1" xfId="0" applyNumberFormat="1" applyFont="1" applyBorder="1" applyAlignment="1">
      <alignment horizontal="right" vertical="center" wrapText="1"/>
    </xf>
    <xf numFmtId="0" fontId="32" fillId="0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4" fontId="7" fillId="0" borderId="1" xfId="0" applyNumberFormat="1" applyFont="1" applyBorder="1" applyAlignment="1">
      <alignment horizontal="center" vertical="center"/>
    </xf>
    <xf numFmtId="39" fontId="7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right" wrapText="1"/>
    </xf>
    <xf numFmtId="4" fontId="8" fillId="2" borderId="1" xfId="0" applyNumberFormat="1" applyFont="1" applyFill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31" fillId="0" borderId="1" xfId="0" applyFont="1" applyBorder="1" applyAlignment="1">
      <alignment horizontal="right" wrapText="1"/>
    </xf>
    <xf numFmtId="0" fontId="8" fillId="6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3" fontId="1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4" fillId="4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7" fillId="6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2" fontId="8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righ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right" vertical="center" wrapText="1"/>
    </xf>
    <xf numFmtId="2" fontId="7" fillId="0" borderId="1" xfId="0" applyNumberFormat="1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4" fontId="8" fillId="0" borderId="11" xfId="0" applyNumberFormat="1" applyFont="1" applyBorder="1" applyAlignment="1">
      <alignment horizontal="right" vertical="center" wrapText="1"/>
    </xf>
    <xf numFmtId="0" fontId="7" fillId="0" borderId="8" xfId="0" applyFont="1" applyBorder="1" applyAlignment="1">
      <alignment horizontal="justify" vertical="center" wrapText="1"/>
    </xf>
    <xf numFmtId="4" fontId="8" fillId="0" borderId="9" xfId="0" applyNumberFormat="1" applyFont="1" applyBorder="1" applyAlignment="1">
      <alignment horizontal="right" vertical="center" wrapText="1"/>
    </xf>
    <xf numFmtId="0" fontId="7" fillId="0" borderId="6" xfId="0" applyFont="1" applyBorder="1" applyAlignment="1">
      <alignment horizontal="lef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4" fontId="36" fillId="3" borderId="1" xfId="0" applyNumberFormat="1" applyFont="1" applyFill="1" applyBorder="1" applyAlignment="1">
      <alignment horizontal="right" vertical="center"/>
    </xf>
    <xf numFmtId="0" fontId="39" fillId="3" borderId="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/>
    </xf>
    <xf numFmtId="4" fontId="7" fillId="0" borderId="1" xfId="0" applyNumberFormat="1" applyFont="1" applyFill="1" applyBorder="1" applyAlignment="1">
      <alignment horizontal="center" vertical="center"/>
    </xf>
    <xf numFmtId="4" fontId="7" fillId="3" borderId="1" xfId="0" applyNumberFormat="1" applyFont="1" applyFill="1" applyBorder="1" applyAlignment="1">
      <alignment horizontal="right" vertical="center"/>
    </xf>
    <xf numFmtId="4" fontId="0" fillId="0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0" fontId="37" fillId="3" borderId="1" xfId="0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 wrapText="1"/>
    </xf>
    <xf numFmtId="0" fontId="34" fillId="0" borderId="12" xfId="0" applyFont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/>
    </xf>
    <xf numFmtId="9" fontId="7" fillId="9" borderId="1" xfId="0" applyNumberFormat="1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right" vertical="center" wrapText="1"/>
    </xf>
    <xf numFmtId="167" fontId="7" fillId="9" borderId="1" xfId="0" applyNumberFormat="1" applyFont="1" applyFill="1" applyBorder="1" applyAlignment="1">
      <alignment horizontal="left" vertical="center" wrapText="1"/>
    </xf>
  </cellXfs>
  <cellStyles count="4">
    <cellStyle name="Moeda" xfId="1" builtinId="4"/>
    <cellStyle name="Normal" xfId="0" builtinId="0"/>
    <cellStyle name="Título 5" xfId="3"/>
    <cellStyle name="Vírgula" xfId="2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2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ED1C24"/>
      <rgbColor rgb="00993366"/>
      <rgbColor rgb="001824CE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9"/>
  <sheetViews>
    <sheetView view="pageBreakPreview" topLeftCell="A229" zoomScaleSheetLayoutView="100" workbookViewId="0">
      <selection activeCell="L153" sqref="L153"/>
    </sheetView>
  </sheetViews>
  <sheetFormatPr defaultColWidth="10.88671875" defaultRowHeight="13.2" x14ac:dyDescent="0.25"/>
  <sheetData>
    <row r="1" spans="1:10" ht="24.15" customHeight="1" x14ac:dyDescent="0.25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</row>
    <row r="2" spans="1:10" ht="46.5" customHeight="1" x14ac:dyDescent="0.25">
      <c r="A2" s="229" t="s">
        <v>323</v>
      </c>
      <c r="B2" s="229"/>
      <c r="C2" s="229"/>
      <c r="D2" s="229"/>
      <c r="E2" s="229"/>
      <c r="F2" s="229"/>
      <c r="G2" s="229"/>
      <c r="H2" s="229"/>
      <c r="I2" s="229"/>
      <c r="J2" s="229"/>
    </row>
    <row r="3" spans="1:10" ht="14.7" customHeight="1" x14ac:dyDescent="0.25">
      <c r="A3" s="143" t="s">
        <v>1</v>
      </c>
      <c r="B3" s="143"/>
      <c r="C3" s="143"/>
      <c r="D3" s="143"/>
      <c r="E3" s="143"/>
      <c r="F3" s="143"/>
      <c r="G3" s="143"/>
      <c r="H3" s="225" t="s">
        <v>324</v>
      </c>
      <c r="I3" s="225"/>
      <c r="J3" s="225"/>
    </row>
    <row r="4" spans="1:10" ht="14.7" customHeight="1" x14ac:dyDescent="0.25">
      <c r="A4" s="143" t="s">
        <v>2</v>
      </c>
      <c r="B4" s="143"/>
      <c r="C4" s="143"/>
      <c r="D4" s="143"/>
      <c r="E4" s="143"/>
      <c r="F4" s="143"/>
      <c r="G4" s="143"/>
      <c r="H4" s="225" t="s">
        <v>325</v>
      </c>
      <c r="I4" s="225"/>
      <c r="J4" s="225"/>
    </row>
    <row r="5" spans="1:10" ht="14.7" customHeight="1" x14ac:dyDescent="0.25">
      <c r="A5" s="143" t="s">
        <v>3</v>
      </c>
      <c r="B5" s="143"/>
      <c r="C5" s="143"/>
      <c r="D5" s="143"/>
      <c r="E5" s="143"/>
      <c r="F5" s="143"/>
      <c r="G5" s="143"/>
      <c r="H5" s="143"/>
      <c r="I5" s="143"/>
      <c r="J5" s="143"/>
    </row>
    <row r="6" spans="1:10" ht="16.2" customHeight="1" x14ac:dyDescent="0.25">
      <c r="A6" s="230" t="s">
        <v>4</v>
      </c>
      <c r="B6" s="230"/>
      <c r="C6" s="230"/>
      <c r="D6" s="230"/>
      <c r="E6" s="230"/>
      <c r="F6" s="230"/>
      <c r="G6" s="230"/>
      <c r="H6" s="230"/>
      <c r="I6" s="230"/>
      <c r="J6" s="230"/>
    </row>
    <row r="7" spans="1:10" ht="14.7" customHeight="1" x14ac:dyDescent="0.25">
      <c r="A7" s="1" t="s">
        <v>5</v>
      </c>
      <c r="B7" s="143" t="s">
        <v>6</v>
      </c>
      <c r="C7" s="143"/>
      <c r="D7" s="143"/>
      <c r="E7" s="143"/>
      <c r="F7" s="143"/>
      <c r="G7" s="143"/>
      <c r="H7" s="224"/>
      <c r="I7" s="224"/>
      <c r="J7" s="224"/>
    </row>
    <row r="8" spans="1:10" ht="14.7" customHeight="1" x14ac:dyDescent="0.25">
      <c r="A8" s="1" t="s">
        <v>7</v>
      </c>
      <c r="B8" s="143" t="s">
        <v>8</v>
      </c>
      <c r="C8" s="143"/>
      <c r="D8" s="143"/>
      <c r="E8" s="143"/>
      <c r="F8" s="143"/>
      <c r="G8" s="143"/>
      <c r="H8" s="224" t="s">
        <v>9</v>
      </c>
      <c r="I8" s="224"/>
      <c r="J8" s="224"/>
    </row>
    <row r="9" spans="1:10" ht="39" customHeight="1" x14ac:dyDescent="0.25">
      <c r="A9" s="1" t="s">
        <v>10</v>
      </c>
      <c r="B9" s="143" t="s">
        <v>11</v>
      </c>
      <c r="C9" s="143"/>
      <c r="D9" s="143"/>
      <c r="E9" s="143"/>
      <c r="F9" s="143"/>
      <c r="G9" s="143"/>
      <c r="H9" s="224"/>
      <c r="I9" s="224"/>
      <c r="J9" s="224"/>
    </row>
    <row r="10" spans="1:10" ht="14.7" customHeight="1" x14ac:dyDescent="0.25">
      <c r="A10" s="1" t="s">
        <v>12</v>
      </c>
      <c r="B10" s="143" t="s">
        <v>13</v>
      </c>
      <c r="C10" s="143"/>
      <c r="D10" s="143"/>
      <c r="E10" s="143"/>
      <c r="F10" s="143"/>
      <c r="G10" s="143"/>
      <c r="H10" s="225">
        <v>12</v>
      </c>
      <c r="I10" s="225"/>
      <c r="J10" s="225"/>
    </row>
    <row r="11" spans="1:10" ht="16.2" customHeight="1" x14ac:dyDescent="0.25">
      <c r="A11" s="226" t="s">
        <v>14</v>
      </c>
      <c r="B11" s="226"/>
      <c r="C11" s="226"/>
      <c r="D11" s="226"/>
      <c r="E11" s="226"/>
      <c r="F11" s="226"/>
      <c r="G11" s="226"/>
      <c r="H11" s="226"/>
      <c r="I11" s="226"/>
      <c r="J11" s="226"/>
    </row>
    <row r="12" spans="1:10" ht="51" customHeight="1" x14ac:dyDescent="0.25">
      <c r="A12" s="165" t="s">
        <v>15</v>
      </c>
      <c r="B12" s="165"/>
      <c r="C12" s="165"/>
      <c r="D12" s="165"/>
      <c r="E12" s="165"/>
      <c r="F12" s="165"/>
      <c r="G12" s="165" t="s">
        <v>16</v>
      </c>
      <c r="H12" s="165"/>
      <c r="I12" s="227" t="s">
        <v>17</v>
      </c>
      <c r="J12" s="227"/>
    </row>
    <row r="13" spans="1:10" ht="14.7" customHeight="1" x14ac:dyDescent="0.25">
      <c r="A13" s="166" t="s">
        <v>18</v>
      </c>
      <c r="B13" s="166"/>
      <c r="C13" s="166"/>
      <c r="D13" s="166"/>
      <c r="E13" s="166"/>
      <c r="F13" s="166"/>
      <c r="G13" s="218" t="s">
        <v>19</v>
      </c>
      <c r="H13" s="218"/>
      <c r="I13" s="223">
        <v>0</v>
      </c>
      <c r="J13" s="223"/>
    </row>
    <row r="14" spans="1:10" ht="14.7" customHeight="1" x14ac:dyDescent="0.25">
      <c r="A14" s="166" t="s">
        <v>20</v>
      </c>
      <c r="B14" s="166"/>
      <c r="C14" s="166"/>
      <c r="D14" s="166"/>
      <c r="E14" s="166"/>
      <c r="F14" s="166"/>
      <c r="G14" s="218" t="s">
        <v>19</v>
      </c>
      <c r="H14" s="218"/>
      <c r="I14" s="223">
        <v>1185.76</v>
      </c>
      <c r="J14" s="223"/>
    </row>
    <row r="15" spans="1:10" ht="14.7" customHeight="1" x14ac:dyDescent="0.25">
      <c r="A15" s="166" t="s">
        <v>21</v>
      </c>
      <c r="B15" s="166"/>
      <c r="C15" s="166"/>
      <c r="D15" s="166"/>
      <c r="E15" s="166"/>
      <c r="F15" s="166"/>
      <c r="G15" s="218" t="s">
        <v>19</v>
      </c>
      <c r="H15" s="218"/>
      <c r="I15" s="223">
        <v>237.26</v>
      </c>
      <c r="J15" s="223"/>
    </row>
    <row r="16" spans="1:10" ht="14.7" customHeight="1" x14ac:dyDescent="0.25">
      <c r="A16" s="166" t="s">
        <v>22</v>
      </c>
      <c r="B16" s="166"/>
      <c r="C16" s="166"/>
      <c r="D16" s="166"/>
      <c r="E16" s="166"/>
      <c r="F16" s="166"/>
      <c r="G16" s="218" t="s">
        <v>19</v>
      </c>
      <c r="H16" s="218"/>
      <c r="I16" s="223">
        <v>89.31</v>
      </c>
      <c r="J16" s="223"/>
    </row>
    <row r="17" spans="1:10" ht="14.7" customHeight="1" x14ac:dyDescent="0.25">
      <c r="A17" s="166" t="s">
        <v>23</v>
      </c>
      <c r="B17" s="166"/>
      <c r="C17" s="166"/>
      <c r="D17" s="166"/>
      <c r="E17" s="166"/>
      <c r="F17" s="166"/>
      <c r="G17" s="218" t="s">
        <v>19</v>
      </c>
      <c r="H17" s="218"/>
      <c r="I17" s="223">
        <v>0</v>
      </c>
      <c r="J17" s="223"/>
    </row>
    <row r="18" spans="1:10" ht="14.7" customHeight="1" x14ac:dyDescent="0.25">
      <c r="A18" s="166" t="s">
        <v>24</v>
      </c>
      <c r="B18" s="166"/>
      <c r="C18" s="166"/>
      <c r="D18" s="166" t="s">
        <v>25</v>
      </c>
      <c r="E18" s="166" t="s">
        <v>26</v>
      </c>
      <c r="F18" s="166" t="s">
        <v>27</v>
      </c>
      <c r="G18" s="218" t="s">
        <v>19</v>
      </c>
      <c r="H18" s="218"/>
      <c r="I18" s="223">
        <v>305.70999999999998</v>
      </c>
      <c r="J18" s="223"/>
    </row>
    <row r="19" spans="1:10" ht="12.75" customHeight="1" x14ac:dyDescent="0.25">
      <c r="A19" s="166" t="s">
        <v>28</v>
      </c>
      <c r="B19" s="166"/>
      <c r="C19" s="166"/>
      <c r="D19" s="166"/>
      <c r="E19" s="166"/>
      <c r="F19" s="166"/>
      <c r="G19" s="221" t="s">
        <v>19</v>
      </c>
      <c r="H19" s="221"/>
      <c r="I19" s="222">
        <v>98.76</v>
      </c>
      <c r="J19" s="222"/>
    </row>
    <row r="20" spans="1:10" ht="14.7" customHeight="1" x14ac:dyDescent="0.25">
      <c r="A20" s="219" t="s">
        <v>29</v>
      </c>
      <c r="B20" s="219"/>
      <c r="C20" s="219"/>
      <c r="D20" s="219"/>
      <c r="E20" s="219"/>
      <c r="F20" s="219"/>
      <c r="G20" s="219"/>
      <c r="H20" s="219"/>
      <c r="I20" s="153">
        <f>ROUND(I13+I14+I15+I16+I17+I18+I19,2)</f>
        <v>1916.8</v>
      </c>
      <c r="J20" s="153"/>
    </row>
    <row r="21" spans="1:10" ht="12.75" customHeight="1" x14ac:dyDescent="0.25">
      <c r="A21" s="192"/>
      <c r="B21" s="192"/>
      <c r="C21" s="192"/>
      <c r="D21" s="192"/>
      <c r="E21" s="192"/>
      <c r="F21" s="192"/>
      <c r="G21" s="192"/>
      <c r="H21" s="192"/>
      <c r="I21" s="192"/>
      <c r="J21" s="192"/>
    </row>
    <row r="22" spans="1:10" ht="14.7" customHeight="1" x14ac:dyDescent="0.25">
      <c r="A22" s="166" t="s">
        <v>30</v>
      </c>
      <c r="B22" s="166"/>
      <c r="C22" s="166"/>
      <c r="D22" s="166"/>
      <c r="E22" s="166"/>
      <c r="F22" s="166"/>
      <c r="G22" s="166"/>
      <c r="H22" s="218" t="s">
        <v>19</v>
      </c>
      <c r="I22" s="218"/>
      <c r="J22" s="5">
        <v>0</v>
      </c>
    </row>
    <row r="23" spans="1:10" ht="14.7" customHeight="1" x14ac:dyDescent="0.25">
      <c r="A23" s="166" t="s">
        <v>31</v>
      </c>
      <c r="B23" s="166"/>
      <c r="C23" s="166"/>
      <c r="D23" s="166"/>
      <c r="E23" s="166"/>
      <c r="F23" s="166"/>
      <c r="G23" s="166"/>
      <c r="H23" s="139" t="s">
        <v>19</v>
      </c>
      <c r="I23" s="139"/>
      <c r="J23" s="5">
        <v>6975.29</v>
      </c>
    </row>
    <row r="24" spans="1:10" ht="14.7" customHeight="1" x14ac:dyDescent="0.25">
      <c r="A24" s="166" t="s">
        <v>32</v>
      </c>
      <c r="B24" s="166"/>
      <c r="C24" s="166"/>
      <c r="D24" s="166"/>
      <c r="E24" s="166"/>
      <c r="F24" s="166"/>
      <c r="G24" s="166"/>
      <c r="H24" s="218" t="s">
        <v>19</v>
      </c>
      <c r="I24" s="218"/>
      <c r="J24" s="5">
        <v>0</v>
      </c>
    </row>
    <row r="25" spans="1:10" ht="14.7" customHeight="1" x14ac:dyDescent="0.25">
      <c r="A25" s="166" t="s">
        <v>33</v>
      </c>
      <c r="B25" s="166"/>
      <c r="C25" s="166"/>
      <c r="D25" s="166"/>
      <c r="E25" s="166"/>
      <c r="F25" s="166"/>
      <c r="G25" s="166"/>
      <c r="H25" s="139" t="s">
        <v>19</v>
      </c>
      <c r="I25" s="139"/>
      <c r="J25" s="5">
        <v>0</v>
      </c>
    </row>
    <row r="26" spans="1:10" ht="14.7" customHeight="1" x14ac:dyDescent="0.25">
      <c r="A26" s="166" t="s">
        <v>34</v>
      </c>
      <c r="B26" s="166"/>
      <c r="C26" s="166"/>
      <c r="D26" s="166"/>
      <c r="E26" s="166"/>
      <c r="F26" s="166"/>
      <c r="G26" s="166"/>
      <c r="H26" s="139" t="s">
        <v>19</v>
      </c>
      <c r="I26" s="139"/>
      <c r="J26" s="5">
        <v>0</v>
      </c>
    </row>
    <row r="27" spans="1:10" ht="14.7" customHeight="1" x14ac:dyDescent="0.25">
      <c r="A27" s="166" t="s">
        <v>35</v>
      </c>
      <c r="B27" s="166"/>
      <c r="C27" s="166"/>
      <c r="D27" s="166"/>
      <c r="E27" s="166"/>
      <c r="F27" s="166"/>
      <c r="G27" s="166"/>
      <c r="H27" s="218" t="s">
        <v>19</v>
      </c>
      <c r="I27" s="218"/>
      <c r="J27" s="5">
        <v>8992.76</v>
      </c>
    </row>
    <row r="28" spans="1:10" ht="14.7" customHeight="1" x14ac:dyDescent="0.25">
      <c r="A28" s="219" t="s">
        <v>36</v>
      </c>
      <c r="B28" s="219"/>
      <c r="C28" s="219"/>
      <c r="D28" s="219"/>
      <c r="E28" s="219"/>
      <c r="F28" s="219"/>
      <c r="G28" s="219"/>
      <c r="H28" s="219"/>
      <c r="I28" s="219"/>
      <c r="J28" s="4">
        <f>ROUND(J22+J23+J24+J25+J26+J27,2)</f>
        <v>15968.05</v>
      </c>
    </row>
    <row r="29" spans="1:10" ht="12.75" customHeight="1" x14ac:dyDescent="0.25">
      <c r="A29" s="192"/>
      <c r="B29" s="192"/>
      <c r="C29" s="192"/>
      <c r="D29" s="192"/>
      <c r="E29" s="192"/>
      <c r="F29" s="192"/>
      <c r="G29" s="192"/>
      <c r="H29" s="192"/>
      <c r="I29" s="192"/>
      <c r="J29" s="192"/>
    </row>
    <row r="30" spans="1:10" ht="14.7" customHeight="1" x14ac:dyDescent="0.25">
      <c r="A30" s="166" t="s">
        <v>37</v>
      </c>
      <c r="B30" s="166"/>
      <c r="C30" s="166"/>
      <c r="D30" s="166"/>
      <c r="E30" s="166"/>
      <c r="F30" s="166"/>
      <c r="G30" s="166"/>
      <c r="H30" s="218" t="s">
        <v>19</v>
      </c>
      <c r="I30" s="218"/>
      <c r="J30" s="5">
        <v>0</v>
      </c>
    </row>
    <row r="31" spans="1:10" ht="14.7" customHeight="1" x14ac:dyDescent="0.25">
      <c r="A31" s="166" t="s">
        <v>38</v>
      </c>
      <c r="B31" s="166"/>
      <c r="C31" s="166"/>
      <c r="D31" s="166"/>
      <c r="E31" s="166"/>
      <c r="F31" s="166"/>
      <c r="G31" s="166"/>
      <c r="H31" s="218" t="s">
        <v>19</v>
      </c>
      <c r="I31" s="218"/>
      <c r="J31" s="5">
        <v>320.58</v>
      </c>
    </row>
    <row r="32" spans="1:10" ht="14.7" customHeight="1" x14ac:dyDescent="0.25">
      <c r="A32" s="166" t="s">
        <v>39</v>
      </c>
      <c r="B32" s="166"/>
      <c r="C32" s="166"/>
      <c r="D32" s="166"/>
      <c r="E32" s="166"/>
      <c r="F32" s="166"/>
      <c r="G32" s="166"/>
      <c r="H32" s="218" t="s">
        <v>19</v>
      </c>
      <c r="I32" s="218"/>
      <c r="J32" s="5">
        <v>320.58</v>
      </c>
    </row>
    <row r="33" spans="1:10" x14ac:dyDescent="0.25">
      <c r="A33" s="217" t="s">
        <v>40</v>
      </c>
      <c r="B33" s="217"/>
      <c r="C33" s="217"/>
      <c r="D33" s="217"/>
      <c r="E33" s="217"/>
      <c r="F33" s="217"/>
      <c r="G33" s="217"/>
      <c r="H33" s="217"/>
      <c r="I33" s="217"/>
      <c r="J33" s="4">
        <f>ROUND(J30+J31+J32,2)</f>
        <v>641.16</v>
      </c>
    </row>
    <row r="34" spans="1:10" x14ac:dyDescent="0.25">
      <c r="A34" s="192"/>
      <c r="B34" s="192"/>
      <c r="C34" s="192"/>
      <c r="D34" s="192"/>
      <c r="E34" s="192"/>
      <c r="F34" s="192"/>
      <c r="G34" s="192"/>
      <c r="H34" s="192"/>
      <c r="I34" s="192"/>
      <c r="J34" s="192"/>
    </row>
    <row r="35" spans="1:10" ht="14.7" customHeight="1" x14ac:dyDescent="0.25">
      <c r="A35" s="138" t="s">
        <v>41</v>
      </c>
      <c r="B35" s="138"/>
      <c r="C35" s="138"/>
      <c r="D35" s="138"/>
      <c r="E35" s="138"/>
      <c r="F35" s="138"/>
      <c r="G35" s="138"/>
      <c r="H35" s="218" t="s">
        <v>19</v>
      </c>
      <c r="I35" s="218"/>
      <c r="J35" s="5">
        <v>0</v>
      </c>
    </row>
    <row r="36" spans="1:10" ht="14.7" customHeight="1" x14ac:dyDescent="0.25">
      <c r="A36" s="219" t="s">
        <v>42</v>
      </c>
      <c r="B36" s="219"/>
      <c r="C36" s="219"/>
      <c r="D36" s="219"/>
      <c r="E36" s="219"/>
      <c r="F36" s="219"/>
      <c r="G36" s="219"/>
      <c r="H36" s="219"/>
      <c r="I36" s="219"/>
      <c r="J36" s="4">
        <f>J35</f>
        <v>0</v>
      </c>
    </row>
    <row r="37" spans="1:10" x14ac:dyDescent="0.25">
      <c r="A37" s="192"/>
      <c r="B37" s="192"/>
      <c r="C37" s="192"/>
      <c r="D37" s="192"/>
      <c r="E37" s="192"/>
      <c r="F37" s="192"/>
      <c r="G37" s="192"/>
      <c r="H37" s="192"/>
      <c r="I37" s="192"/>
      <c r="J37" s="192"/>
    </row>
    <row r="38" spans="1:10" x14ac:dyDescent="0.25">
      <c r="A38" s="138" t="s">
        <v>43</v>
      </c>
      <c r="B38" s="138"/>
      <c r="C38" s="138"/>
      <c r="D38" s="138"/>
      <c r="E38" s="138"/>
      <c r="F38" s="138"/>
      <c r="G38" s="138"/>
      <c r="H38" s="139" t="s">
        <v>19</v>
      </c>
      <c r="I38" s="139"/>
      <c r="J38" s="6">
        <v>0</v>
      </c>
    </row>
    <row r="39" spans="1:10" x14ac:dyDescent="0.25">
      <c r="A39" s="144" t="s">
        <v>44</v>
      </c>
      <c r="B39" s="144"/>
      <c r="C39" s="144"/>
      <c r="D39" s="144"/>
      <c r="E39" s="144"/>
      <c r="F39" s="144"/>
      <c r="G39" s="144"/>
      <c r="H39" s="144"/>
      <c r="I39" s="144"/>
      <c r="J39" s="4">
        <v>0</v>
      </c>
    </row>
    <row r="40" spans="1:10" x14ac:dyDescent="0.25">
      <c r="A40" s="192"/>
      <c r="B40" s="192"/>
      <c r="C40" s="192"/>
      <c r="D40" s="192"/>
      <c r="E40" s="192"/>
      <c r="F40" s="192"/>
      <c r="G40" s="192"/>
      <c r="H40" s="192"/>
      <c r="I40" s="192"/>
      <c r="J40" s="192"/>
    </row>
    <row r="41" spans="1:10" x14ac:dyDescent="0.25">
      <c r="A41" s="220" t="s">
        <v>45</v>
      </c>
      <c r="B41" s="220"/>
      <c r="C41" s="220"/>
      <c r="D41" s="220"/>
      <c r="E41" s="220"/>
      <c r="F41" s="220"/>
      <c r="G41" s="220"/>
      <c r="H41" s="139" t="s">
        <v>19</v>
      </c>
      <c r="I41" s="139"/>
      <c r="J41" s="7">
        <v>0</v>
      </c>
    </row>
    <row r="42" spans="1:10" x14ac:dyDescent="0.25">
      <c r="A42" s="217" t="s">
        <v>46</v>
      </c>
      <c r="B42" s="217"/>
      <c r="C42" s="217"/>
      <c r="D42" s="217"/>
      <c r="E42" s="217"/>
      <c r="F42" s="217"/>
      <c r="G42" s="217"/>
      <c r="H42" s="217"/>
      <c r="I42" s="217"/>
      <c r="J42" s="4">
        <v>0</v>
      </c>
    </row>
    <row r="43" spans="1:10" ht="12.75" customHeight="1" x14ac:dyDescent="0.25">
      <c r="A43" s="192"/>
      <c r="B43" s="192"/>
      <c r="C43" s="192"/>
      <c r="D43" s="192"/>
      <c r="E43" s="192"/>
      <c r="F43" s="192"/>
      <c r="G43" s="192"/>
      <c r="H43" s="192"/>
      <c r="I43" s="192"/>
      <c r="J43" s="192"/>
    </row>
    <row r="44" spans="1:10" ht="14.7" customHeight="1" x14ac:dyDescent="0.25">
      <c r="A44" s="178" t="s">
        <v>47</v>
      </c>
      <c r="B44" s="178"/>
      <c r="C44" s="178"/>
      <c r="D44" s="178"/>
      <c r="E44" s="178"/>
      <c r="F44" s="178"/>
      <c r="G44" s="178"/>
      <c r="H44" s="178"/>
      <c r="I44" s="178"/>
      <c r="J44" s="8">
        <f>ROUND(I20+J28+J33+J36+J39,2)</f>
        <v>18526.009999999998</v>
      </c>
    </row>
    <row r="45" spans="1:10" ht="12.75" customHeight="1" x14ac:dyDescent="0.25">
      <c r="A45" s="192"/>
      <c r="B45" s="192"/>
      <c r="C45" s="192"/>
      <c r="D45" s="192"/>
      <c r="E45" s="192"/>
      <c r="F45" s="192"/>
      <c r="G45" s="192"/>
      <c r="H45" s="192"/>
      <c r="I45" s="192"/>
      <c r="J45" s="192"/>
    </row>
    <row r="46" spans="1:10" ht="48.75" customHeight="1" x14ac:dyDescent="0.25">
      <c r="A46" s="213" t="s">
        <v>48</v>
      </c>
      <c r="B46" s="213"/>
      <c r="C46" s="213"/>
      <c r="D46" s="213"/>
      <c r="E46" s="213"/>
      <c r="F46" s="213"/>
      <c r="G46" s="213"/>
      <c r="H46" s="213"/>
      <c r="I46" s="213"/>
      <c r="J46" s="213"/>
    </row>
    <row r="47" spans="1:10" ht="12.75" customHeight="1" x14ac:dyDescent="0.25">
      <c r="A47" s="192"/>
      <c r="B47" s="192"/>
      <c r="C47" s="192"/>
      <c r="D47" s="192"/>
      <c r="E47" s="192"/>
      <c r="F47" s="192"/>
      <c r="G47" s="192"/>
      <c r="H47" s="192"/>
      <c r="I47" s="192"/>
      <c r="J47" s="192"/>
    </row>
    <row r="48" spans="1:10" ht="16.2" customHeight="1" x14ac:dyDescent="0.25">
      <c r="A48" s="204" t="s">
        <v>49</v>
      </c>
      <c r="B48" s="204"/>
      <c r="C48" s="204"/>
      <c r="D48" s="204"/>
      <c r="E48" s="204"/>
      <c r="F48" s="204"/>
      <c r="G48" s="204"/>
      <c r="H48" s="204"/>
      <c r="I48" s="204"/>
      <c r="J48" s="204"/>
    </row>
    <row r="49" spans="1:10" ht="16.2" customHeight="1" x14ac:dyDescent="0.25">
      <c r="A49" s="1">
        <v>1</v>
      </c>
      <c r="B49" s="143" t="s">
        <v>50</v>
      </c>
      <c r="C49" s="143"/>
      <c r="D49" s="143"/>
      <c r="E49" s="143"/>
      <c r="F49" s="143"/>
      <c r="G49" s="143"/>
      <c r="H49" s="215" t="s">
        <v>51</v>
      </c>
      <c r="I49" s="215"/>
      <c r="J49" s="215"/>
    </row>
    <row r="50" spans="1:10" ht="16.2" customHeight="1" x14ac:dyDescent="0.25">
      <c r="A50" s="1">
        <v>2</v>
      </c>
      <c r="B50" s="143" t="s">
        <v>52</v>
      </c>
      <c r="C50" s="143"/>
      <c r="D50" s="143"/>
      <c r="E50" s="143"/>
      <c r="F50" s="143"/>
      <c r="G50" s="143"/>
      <c r="H50" s="215" t="s">
        <v>53</v>
      </c>
      <c r="I50" s="215"/>
      <c r="J50" s="215"/>
    </row>
    <row r="51" spans="1:10" ht="30" customHeight="1" x14ac:dyDescent="0.25">
      <c r="A51" s="1">
        <v>3</v>
      </c>
      <c r="B51" s="143" t="s">
        <v>54</v>
      </c>
      <c r="C51" s="143"/>
      <c r="D51" s="143"/>
      <c r="E51" s="143"/>
      <c r="F51" s="143"/>
      <c r="G51" s="143"/>
      <c r="H51" s="216"/>
      <c r="I51" s="216"/>
      <c r="J51" s="216"/>
    </row>
    <row r="52" spans="1:10" ht="16.2" customHeight="1" x14ac:dyDescent="0.25">
      <c r="A52" s="1">
        <v>4</v>
      </c>
      <c r="B52" s="143" t="s">
        <v>55</v>
      </c>
      <c r="C52" s="143"/>
      <c r="D52" s="143"/>
      <c r="E52" s="143"/>
      <c r="F52" s="143"/>
      <c r="G52" s="143"/>
      <c r="H52" s="215" t="s">
        <v>56</v>
      </c>
      <c r="I52" s="215"/>
      <c r="J52" s="215"/>
    </row>
    <row r="53" spans="1:10" ht="16.2" customHeight="1" x14ac:dyDescent="0.25">
      <c r="A53" s="1">
        <v>5</v>
      </c>
      <c r="B53" s="143" t="s">
        <v>57</v>
      </c>
      <c r="C53" s="143"/>
      <c r="D53" s="143"/>
      <c r="E53" s="143"/>
      <c r="F53" s="143"/>
      <c r="G53" s="143"/>
      <c r="H53" s="215"/>
      <c r="I53" s="215"/>
      <c r="J53" s="215"/>
    </row>
    <row r="54" spans="1:10" ht="12.75" customHeight="1" x14ac:dyDescent="0.25">
      <c r="A54" s="192"/>
      <c r="B54" s="192"/>
      <c r="C54" s="192"/>
      <c r="D54" s="192"/>
      <c r="E54" s="192"/>
      <c r="F54" s="192"/>
      <c r="G54" s="192"/>
      <c r="H54" s="192"/>
      <c r="I54" s="192"/>
      <c r="J54" s="192"/>
    </row>
    <row r="55" spans="1:10" ht="20.7" customHeight="1" x14ac:dyDescent="0.25">
      <c r="A55" s="213" t="s">
        <v>58</v>
      </c>
      <c r="B55" s="213"/>
      <c r="C55" s="213"/>
      <c r="D55" s="213"/>
      <c r="E55" s="213"/>
      <c r="F55" s="213"/>
      <c r="G55" s="213"/>
      <c r="H55" s="213"/>
      <c r="I55" s="213"/>
      <c r="J55" s="213"/>
    </row>
    <row r="56" spans="1:10" ht="30.45" customHeight="1" x14ac:dyDescent="0.25">
      <c r="A56" s="9">
        <v>1</v>
      </c>
      <c r="B56" s="204" t="s">
        <v>59</v>
      </c>
      <c r="C56" s="204"/>
      <c r="D56" s="204"/>
      <c r="E56" s="204"/>
      <c r="F56" s="204"/>
      <c r="G56" s="204"/>
      <c r="H56" s="204" t="s">
        <v>60</v>
      </c>
      <c r="I56" s="204"/>
      <c r="J56" s="9" t="s">
        <v>61</v>
      </c>
    </row>
    <row r="57" spans="1:10" s="11" customFormat="1" ht="14.7" customHeight="1" x14ac:dyDescent="0.25">
      <c r="A57" s="1" t="s">
        <v>5</v>
      </c>
      <c r="B57" s="143" t="s">
        <v>62</v>
      </c>
      <c r="C57" s="143"/>
      <c r="D57" s="143"/>
      <c r="E57" s="143"/>
      <c r="F57" s="143"/>
      <c r="G57" s="143"/>
      <c r="H57" s="143"/>
      <c r="I57" s="143"/>
      <c r="J57" s="10"/>
    </row>
    <row r="58" spans="1:10" ht="14.7" customHeight="1" x14ac:dyDescent="0.25">
      <c r="A58" s="1" t="s">
        <v>7</v>
      </c>
      <c r="B58" s="143" t="s">
        <v>63</v>
      </c>
      <c r="C58" s="143"/>
      <c r="D58" s="143"/>
      <c r="E58" s="143"/>
      <c r="F58" s="143"/>
      <c r="G58" s="143"/>
      <c r="H58" s="143"/>
      <c r="I58" s="12">
        <v>0.4</v>
      </c>
      <c r="J58" s="13">
        <f>ROUND(I58*J57,2)</f>
        <v>0</v>
      </c>
    </row>
    <row r="59" spans="1:10" ht="15.75" customHeight="1" x14ac:dyDescent="0.25">
      <c r="A59" s="202" t="s">
        <v>64</v>
      </c>
      <c r="B59" s="202"/>
      <c r="C59" s="202"/>
      <c r="D59" s="202"/>
      <c r="E59" s="202"/>
      <c r="F59" s="202"/>
      <c r="G59" s="202"/>
      <c r="H59" s="202"/>
      <c r="I59" s="202"/>
      <c r="J59" s="14">
        <f>SUM(J57:J58)</f>
        <v>0</v>
      </c>
    </row>
    <row r="60" spans="1:10" ht="12.75" customHeight="1" x14ac:dyDescent="0.25">
      <c r="A60" s="192"/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 ht="16.2" customHeight="1" x14ac:dyDescent="0.25">
      <c r="A61" s="199" t="s">
        <v>65</v>
      </c>
      <c r="B61" s="199"/>
      <c r="C61" s="199"/>
      <c r="D61" s="199"/>
      <c r="E61" s="199"/>
      <c r="F61" s="199"/>
      <c r="G61" s="199"/>
      <c r="H61" s="199"/>
      <c r="I61" s="199"/>
      <c r="J61" s="199"/>
    </row>
    <row r="62" spans="1:10" ht="13.8" x14ac:dyDescent="0.25">
      <c r="A62" s="214" t="s">
        <v>66</v>
      </c>
      <c r="B62" s="214"/>
      <c r="C62" s="214"/>
      <c r="D62" s="214"/>
      <c r="E62" s="214"/>
      <c r="F62" s="214"/>
      <c r="G62" s="214"/>
      <c r="H62" s="214"/>
      <c r="I62" s="214"/>
      <c r="J62" s="214"/>
    </row>
    <row r="63" spans="1:10" ht="15" customHeight="1" x14ac:dyDescent="0.25">
      <c r="A63" s="15" t="s">
        <v>67</v>
      </c>
      <c r="B63" s="211" t="s">
        <v>68</v>
      </c>
      <c r="C63" s="211"/>
      <c r="D63" s="211"/>
      <c r="E63" s="211"/>
      <c r="F63" s="211"/>
      <c r="G63" s="211"/>
      <c r="H63" s="211"/>
      <c r="I63" s="211"/>
      <c r="J63" s="2" t="s">
        <v>69</v>
      </c>
    </row>
    <row r="64" spans="1:10" ht="27.6" customHeight="1" x14ac:dyDescent="0.25">
      <c r="A64" s="16" t="s">
        <v>5</v>
      </c>
      <c r="B64" s="198" t="s">
        <v>70</v>
      </c>
      <c r="C64" s="198"/>
      <c r="D64" s="198"/>
      <c r="E64" s="198"/>
      <c r="F64" s="198"/>
      <c r="G64" s="198"/>
      <c r="H64" s="198"/>
      <c r="I64" s="17">
        <v>8.3299999999999999E-2</v>
      </c>
      <c r="J64" s="18">
        <f>ROUND($J$59*I64,2)</f>
        <v>0</v>
      </c>
    </row>
    <row r="65" spans="1:10" ht="36.15" customHeight="1" x14ac:dyDescent="0.25">
      <c r="A65" s="16" t="s">
        <v>7</v>
      </c>
      <c r="B65" s="201" t="s">
        <v>71</v>
      </c>
      <c r="C65" s="201"/>
      <c r="D65" s="201"/>
      <c r="E65" s="201"/>
      <c r="F65" s="201"/>
      <c r="G65" s="201"/>
      <c r="H65" s="201"/>
      <c r="I65" s="19">
        <v>3.0249999999999999E-2</v>
      </c>
      <c r="J65" s="18">
        <f>ROUND($J$59*I65,2)</f>
        <v>0</v>
      </c>
    </row>
    <row r="66" spans="1:10" x14ac:dyDescent="0.25">
      <c r="A66" s="212" t="s">
        <v>72</v>
      </c>
      <c r="B66" s="212"/>
      <c r="C66" s="212"/>
      <c r="D66" s="212"/>
      <c r="E66" s="212"/>
      <c r="F66" s="212"/>
      <c r="G66" s="212"/>
      <c r="H66" s="212"/>
      <c r="I66" s="212"/>
      <c r="J66" s="20">
        <f>SUM(J64+J65)</f>
        <v>0</v>
      </c>
    </row>
    <row r="67" spans="1:10" x14ac:dyDescent="0.25">
      <c r="A67" s="21" t="s">
        <v>10</v>
      </c>
      <c r="B67" s="197" t="s">
        <v>73</v>
      </c>
      <c r="C67" s="197"/>
      <c r="D67" s="197"/>
      <c r="E67" s="197"/>
      <c r="F67" s="197"/>
      <c r="G67" s="197"/>
      <c r="H67" s="197"/>
      <c r="I67" s="197"/>
      <c r="J67" s="22">
        <f>ROUND(I80*J66,2)</f>
        <v>0</v>
      </c>
    </row>
    <row r="68" spans="1:10" x14ac:dyDescent="0.25">
      <c r="A68" s="191" t="s">
        <v>72</v>
      </c>
      <c r="B68" s="191"/>
      <c r="C68" s="191"/>
      <c r="D68" s="191"/>
      <c r="E68" s="191"/>
      <c r="F68" s="191"/>
      <c r="G68" s="191"/>
      <c r="H68" s="191"/>
      <c r="I68" s="191"/>
      <c r="J68" s="23">
        <f>J66+J67</f>
        <v>0</v>
      </c>
    </row>
    <row r="69" spans="1:10" ht="12.75" customHeight="1" x14ac:dyDescent="0.25">
      <c r="A69" s="192"/>
      <c r="B69" s="192"/>
      <c r="C69" s="192"/>
      <c r="D69" s="192"/>
      <c r="E69" s="192"/>
      <c r="F69" s="192"/>
      <c r="G69" s="192"/>
      <c r="H69" s="192"/>
      <c r="I69" s="192"/>
      <c r="J69" s="192"/>
    </row>
    <row r="70" spans="1:10" ht="30.45" customHeight="1" x14ac:dyDescent="0.25">
      <c r="A70" s="199" t="s">
        <v>74</v>
      </c>
      <c r="B70" s="199"/>
      <c r="C70" s="199"/>
      <c r="D70" s="199"/>
      <c r="E70" s="199"/>
      <c r="F70" s="199"/>
      <c r="G70" s="199"/>
      <c r="H70" s="199"/>
      <c r="I70" s="199"/>
      <c r="J70" s="199"/>
    </row>
    <row r="71" spans="1:10" ht="30.45" customHeight="1" x14ac:dyDescent="0.25">
      <c r="A71" s="24" t="s">
        <v>75</v>
      </c>
      <c r="B71" s="200" t="s">
        <v>76</v>
      </c>
      <c r="C71" s="200"/>
      <c r="D71" s="200"/>
      <c r="E71" s="200"/>
      <c r="F71" s="200"/>
      <c r="G71" s="200"/>
      <c r="H71" s="200"/>
      <c r="I71" s="9" t="s">
        <v>77</v>
      </c>
      <c r="J71" s="9" t="s">
        <v>78</v>
      </c>
    </row>
    <row r="72" spans="1:10" x14ac:dyDescent="0.25">
      <c r="A72" s="16" t="s">
        <v>5</v>
      </c>
      <c r="B72" s="197" t="s">
        <v>79</v>
      </c>
      <c r="C72" s="197"/>
      <c r="D72" s="197"/>
      <c r="E72" s="197"/>
      <c r="F72" s="197"/>
      <c r="G72" s="197"/>
      <c r="H72" s="197"/>
      <c r="I72" s="25">
        <v>0.2</v>
      </c>
      <c r="J72" s="26">
        <f t="shared" ref="J72:J79" si="0">ROUND($J$59*I72,2)</f>
        <v>0</v>
      </c>
    </row>
    <row r="73" spans="1:10" ht="12.75" customHeight="1" x14ac:dyDescent="0.25">
      <c r="A73" s="16" t="s">
        <v>7</v>
      </c>
      <c r="B73" s="197" t="s">
        <v>80</v>
      </c>
      <c r="C73" s="197"/>
      <c r="D73" s="197"/>
      <c r="E73" s="197"/>
      <c r="F73" s="197"/>
      <c r="G73" s="197"/>
      <c r="H73" s="197"/>
      <c r="I73" s="27">
        <v>2.5000000000000001E-2</v>
      </c>
      <c r="J73" s="26">
        <f t="shared" si="0"/>
        <v>0</v>
      </c>
    </row>
    <row r="74" spans="1:10" x14ac:dyDescent="0.25">
      <c r="A74" s="16" t="s">
        <v>10</v>
      </c>
      <c r="B74" s="197" t="s">
        <v>81</v>
      </c>
      <c r="C74" s="197"/>
      <c r="D74" s="197"/>
      <c r="E74" s="28" t="s">
        <v>82</v>
      </c>
      <c r="F74" s="255">
        <v>0</v>
      </c>
      <c r="G74" s="256" t="s">
        <v>83</v>
      </c>
      <c r="H74" s="257"/>
      <c r="I74" s="29">
        <v>0</v>
      </c>
      <c r="J74" s="26">
        <f t="shared" si="0"/>
        <v>0</v>
      </c>
    </row>
    <row r="75" spans="1:10" x14ac:dyDescent="0.25">
      <c r="A75" s="16" t="s">
        <v>12</v>
      </c>
      <c r="B75" s="197" t="s">
        <v>84</v>
      </c>
      <c r="C75" s="197"/>
      <c r="D75" s="197"/>
      <c r="E75" s="197"/>
      <c r="F75" s="197"/>
      <c r="G75" s="197"/>
      <c r="H75" s="197"/>
      <c r="I75" s="25">
        <v>1.4999999999999999E-2</v>
      </c>
      <c r="J75" s="26">
        <f t="shared" si="0"/>
        <v>0</v>
      </c>
    </row>
    <row r="76" spans="1:10" x14ac:dyDescent="0.25">
      <c r="A76" s="16" t="s">
        <v>85</v>
      </c>
      <c r="B76" s="197" t="s">
        <v>86</v>
      </c>
      <c r="C76" s="197"/>
      <c r="D76" s="197"/>
      <c r="E76" s="197"/>
      <c r="F76" s="197"/>
      <c r="G76" s="197"/>
      <c r="H76" s="197"/>
      <c r="I76" s="25">
        <v>0.01</v>
      </c>
      <c r="J76" s="26">
        <f t="shared" si="0"/>
        <v>0</v>
      </c>
    </row>
    <row r="77" spans="1:10" x14ac:dyDescent="0.25">
      <c r="A77" s="16" t="s">
        <v>87</v>
      </c>
      <c r="B77" s="197" t="s">
        <v>88</v>
      </c>
      <c r="C77" s="197"/>
      <c r="D77" s="197"/>
      <c r="E77" s="197"/>
      <c r="F77" s="197"/>
      <c r="G77" s="197"/>
      <c r="H77" s="197"/>
      <c r="I77" s="27">
        <v>6.0000000000000001E-3</v>
      </c>
      <c r="J77" s="26">
        <f t="shared" si="0"/>
        <v>0</v>
      </c>
    </row>
    <row r="78" spans="1:10" x14ac:dyDescent="0.25">
      <c r="A78" s="16" t="s">
        <v>89</v>
      </c>
      <c r="B78" s="197" t="s">
        <v>90</v>
      </c>
      <c r="C78" s="197"/>
      <c r="D78" s="197"/>
      <c r="E78" s="197"/>
      <c r="F78" s="197"/>
      <c r="G78" s="197"/>
      <c r="H78" s="197"/>
      <c r="I78" s="25">
        <v>2E-3</v>
      </c>
      <c r="J78" s="26">
        <f t="shared" si="0"/>
        <v>0</v>
      </c>
    </row>
    <row r="79" spans="1:10" x14ac:dyDescent="0.25">
      <c r="A79" s="16" t="s">
        <v>91</v>
      </c>
      <c r="B79" s="197" t="s">
        <v>92</v>
      </c>
      <c r="C79" s="197"/>
      <c r="D79" s="197"/>
      <c r="E79" s="197"/>
      <c r="F79" s="197"/>
      <c r="G79" s="197"/>
      <c r="H79" s="197"/>
      <c r="I79" s="27">
        <v>0.08</v>
      </c>
      <c r="J79" s="26">
        <f t="shared" si="0"/>
        <v>0</v>
      </c>
    </row>
    <row r="80" spans="1:10" x14ac:dyDescent="0.25">
      <c r="A80" s="191" t="s">
        <v>72</v>
      </c>
      <c r="B80" s="191"/>
      <c r="C80" s="191"/>
      <c r="D80" s="191"/>
      <c r="E80" s="191"/>
      <c r="F80" s="191"/>
      <c r="G80" s="191"/>
      <c r="H80" s="191"/>
      <c r="I80" s="30">
        <f>SUM(I72:I79)</f>
        <v>0.33800000000000002</v>
      </c>
      <c r="J80" s="23">
        <f>SUM(J72:J79)</f>
        <v>0</v>
      </c>
    </row>
    <row r="81" spans="1:10" ht="12.75" customHeight="1" x14ac:dyDescent="0.25">
      <c r="A81" s="192"/>
      <c r="B81" s="192"/>
      <c r="C81" s="192"/>
      <c r="D81" s="192"/>
      <c r="E81" s="192"/>
      <c r="F81" s="192"/>
      <c r="G81" s="192"/>
      <c r="H81" s="192"/>
      <c r="I81" s="192"/>
      <c r="J81" s="192"/>
    </row>
    <row r="82" spans="1:10" ht="16.2" customHeight="1" x14ac:dyDescent="0.25">
      <c r="A82" s="199" t="s">
        <v>93</v>
      </c>
      <c r="B82" s="199"/>
      <c r="C82" s="199"/>
      <c r="D82" s="199"/>
      <c r="E82" s="199"/>
      <c r="F82" s="199"/>
      <c r="G82" s="199"/>
      <c r="H82" s="199"/>
      <c r="I82" s="199"/>
      <c r="J82" s="199"/>
    </row>
    <row r="83" spans="1:10" ht="16.2" customHeight="1" x14ac:dyDescent="0.25">
      <c r="A83" s="24" t="s">
        <v>94</v>
      </c>
      <c r="B83" s="200" t="s">
        <v>95</v>
      </c>
      <c r="C83" s="200"/>
      <c r="D83" s="200"/>
      <c r="E83" s="200"/>
      <c r="F83" s="200"/>
      <c r="G83" s="200"/>
      <c r="H83" s="200"/>
      <c r="I83" s="200"/>
      <c r="J83" s="9" t="s">
        <v>69</v>
      </c>
    </row>
    <row r="84" spans="1:10" x14ac:dyDescent="0.25">
      <c r="A84" s="16" t="s">
        <v>5</v>
      </c>
      <c r="B84" s="197" t="s">
        <v>96</v>
      </c>
      <c r="C84" s="197"/>
      <c r="D84" s="197"/>
      <c r="E84" s="197"/>
      <c r="F84" s="197"/>
      <c r="G84" s="197"/>
      <c r="H84" s="197"/>
      <c r="I84" s="197"/>
      <c r="J84" s="31">
        <f>IF(ROUND((I87*I85*I86)-(J57*0.06),2)&lt;0,0,ROUND((I87*I85*I86)-(J57*0.06),2))*1+(I85*I86*21.726-0.06*J57)*0</f>
        <v>0</v>
      </c>
    </row>
    <row r="85" spans="1:10" ht="22.5" customHeight="1" x14ac:dyDescent="0.25">
      <c r="A85" s="16"/>
      <c r="B85" s="201" t="s">
        <v>97</v>
      </c>
      <c r="C85" s="201"/>
      <c r="D85" s="201"/>
      <c r="E85" s="201"/>
      <c r="F85" s="201"/>
      <c r="G85" s="201"/>
      <c r="H85" s="201"/>
      <c r="I85" s="32">
        <v>3.9</v>
      </c>
      <c r="J85" s="33" t="s">
        <v>98</v>
      </c>
    </row>
    <row r="86" spans="1:10" x14ac:dyDescent="0.25">
      <c r="A86" s="16"/>
      <c r="B86" s="210" t="s">
        <v>99</v>
      </c>
      <c r="C86" s="210"/>
      <c r="D86" s="210"/>
      <c r="E86" s="210"/>
      <c r="F86" s="210"/>
      <c r="G86" s="210"/>
      <c r="H86" s="210"/>
      <c r="I86" s="34">
        <v>0</v>
      </c>
      <c r="J86" s="33"/>
    </row>
    <row r="87" spans="1:10" x14ac:dyDescent="0.25">
      <c r="A87" s="16"/>
      <c r="B87" s="210" t="s">
        <v>100</v>
      </c>
      <c r="C87" s="210"/>
      <c r="D87" s="210"/>
      <c r="E87" s="210"/>
      <c r="F87" s="210"/>
      <c r="G87" s="210"/>
      <c r="H87" s="210"/>
      <c r="I87" s="35">
        <v>0</v>
      </c>
      <c r="J87" s="33"/>
    </row>
    <row r="88" spans="1:10" x14ac:dyDescent="0.25">
      <c r="A88" s="16" t="s">
        <v>7</v>
      </c>
      <c r="B88" s="197" t="s">
        <v>101</v>
      </c>
      <c r="C88" s="197"/>
      <c r="D88" s="197"/>
      <c r="E88" s="197"/>
      <c r="F88" s="197"/>
      <c r="G88" s="197"/>
      <c r="H88" s="197"/>
      <c r="I88" s="197"/>
      <c r="J88" s="31">
        <f>ROUND(I90*I89*(1-0.19),2)*1+ROUND(21.726*6*(1-0.19),2)*0</f>
        <v>0</v>
      </c>
    </row>
    <row r="89" spans="1:10" x14ac:dyDescent="0.25">
      <c r="A89" s="16"/>
      <c r="B89" s="210" t="s">
        <v>102</v>
      </c>
      <c r="C89" s="210"/>
      <c r="D89" s="210"/>
      <c r="E89" s="210"/>
      <c r="F89" s="210"/>
      <c r="G89" s="210"/>
      <c r="H89" s="210"/>
      <c r="I89" s="36">
        <v>0</v>
      </c>
      <c r="J89" s="33" t="s">
        <v>98</v>
      </c>
    </row>
    <row r="90" spans="1:10" ht="12.75" customHeight="1" x14ac:dyDescent="0.25">
      <c r="A90" s="37"/>
      <c r="B90" s="210" t="s">
        <v>103</v>
      </c>
      <c r="C90" s="210"/>
      <c r="D90" s="210"/>
      <c r="E90" s="210"/>
      <c r="F90" s="210"/>
      <c r="G90" s="210"/>
      <c r="H90" s="210"/>
      <c r="I90" s="38">
        <v>0</v>
      </c>
      <c r="J90" s="33"/>
    </row>
    <row r="91" spans="1:10" ht="27.6" customHeight="1" x14ac:dyDescent="0.25">
      <c r="A91" s="16" t="s">
        <v>10</v>
      </c>
      <c r="B91" s="198" t="s">
        <v>104</v>
      </c>
      <c r="C91" s="198"/>
      <c r="D91" s="198"/>
      <c r="E91" s="198"/>
      <c r="F91" s="198"/>
      <c r="G91" s="198"/>
      <c r="H91" s="198"/>
      <c r="I91" s="198"/>
      <c r="J91" s="26">
        <v>0</v>
      </c>
    </row>
    <row r="92" spans="1:10" ht="27.6" customHeight="1" x14ac:dyDescent="0.25">
      <c r="A92" s="16" t="s">
        <v>12</v>
      </c>
      <c r="B92" s="198" t="s">
        <v>105</v>
      </c>
      <c r="C92" s="198"/>
      <c r="D92" s="198"/>
      <c r="E92" s="198"/>
      <c r="F92" s="198"/>
      <c r="G92" s="198"/>
      <c r="H92" s="198"/>
      <c r="I92" s="198"/>
      <c r="J92" s="5">
        <v>0</v>
      </c>
    </row>
    <row r="93" spans="1:10" x14ac:dyDescent="0.25">
      <c r="A93" s="191" t="s">
        <v>64</v>
      </c>
      <c r="B93" s="191"/>
      <c r="C93" s="191"/>
      <c r="D93" s="191"/>
      <c r="E93" s="191"/>
      <c r="F93" s="191"/>
      <c r="G93" s="191"/>
      <c r="H93" s="191"/>
      <c r="I93" s="191"/>
      <c r="J93" s="23">
        <f>SUM(J84:J92)</f>
        <v>0</v>
      </c>
    </row>
    <row r="94" spans="1:10" ht="12.75" customHeight="1" x14ac:dyDescent="0.25">
      <c r="A94" s="192"/>
      <c r="B94" s="192"/>
      <c r="C94" s="192"/>
      <c r="D94" s="192"/>
      <c r="E94" s="192"/>
      <c r="F94" s="192"/>
      <c r="G94" s="192"/>
      <c r="H94" s="192"/>
      <c r="I94" s="192"/>
      <c r="J94" s="192"/>
    </row>
    <row r="95" spans="1:10" ht="16.2" customHeight="1" x14ac:dyDescent="0.25">
      <c r="A95" s="199" t="s">
        <v>106</v>
      </c>
      <c r="B95" s="199"/>
      <c r="C95" s="199"/>
      <c r="D95" s="199"/>
      <c r="E95" s="199"/>
      <c r="F95" s="199"/>
      <c r="G95" s="199"/>
      <c r="H95" s="199"/>
      <c r="I95" s="199"/>
      <c r="J95" s="199"/>
    </row>
    <row r="96" spans="1:10" ht="16.2" customHeight="1" x14ac:dyDescent="0.25">
      <c r="A96" s="9">
        <v>2</v>
      </c>
      <c r="B96" s="204" t="s">
        <v>107</v>
      </c>
      <c r="C96" s="204"/>
      <c r="D96" s="204"/>
      <c r="E96" s="204"/>
      <c r="F96" s="204"/>
      <c r="G96" s="204"/>
      <c r="H96" s="204"/>
      <c r="I96" s="204"/>
      <c r="J96" s="9" t="s">
        <v>69</v>
      </c>
    </row>
    <row r="97" spans="1:10" ht="14.7" customHeight="1" x14ac:dyDescent="0.25">
      <c r="A97" s="39" t="s">
        <v>67</v>
      </c>
      <c r="B97" s="39"/>
      <c r="C97" s="208" t="s">
        <v>108</v>
      </c>
      <c r="D97" s="208"/>
      <c r="E97" s="208"/>
      <c r="F97" s="208"/>
      <c r="G97" s="208"/>
      <c r="H97" s="208"/>
      <c r="I97" s="208"/>
      <c r="J97" s="40">
        <f>J68</f>
        <v>0</v>
      </c>
    </row>
    <row r="98" spans="1:10" ht="14.7" customHeight="1" x14ac:dyDescent="0.25">
      <c r="A98" s="39" t="s">
        <v>75</v>
      </c>
      <c r="B98" s="39"/>
      <c r="C98" s="208" t="s">
        <v>76</v>
      </c>
      <c r="D98" s="208"/>
      <c r="E98" s="208"/>
      <c r="F98" s="208"/>
      <c r="G98" s="208"/>
      <c r="H98" s="208"/>
      <c r="I98" s="208"/>
      <c r="J98" s="40">
        <f>J80</f>
        <v>0</v>
      </c>
    </row>
    <row r="99" spans="1:10" ht="14.7" customHeight="1" x14ac:dyDescent="0.25">
      <c r="A99" s="39" t="s">
        <v>94</v>
      </c>
      <c r="B99" s="39"/>
      <c r="C99" s="208" t="s">
        <v>95</v>
      </c>
      <c r="D99" s="208"/>
      <c r="E99" s="208"/>
      <c r="F99" s="208"/>
      <c r="G99" s="208"/>
      <c r="H99" s="208"/>
      <c r="I99" s="208"/>
      <c r="J99" s="40">
        <f>J93</f>
        <v>0</v>
      </c>
    </row>
    <row r="100" spans="1:10" ht="14.7" customHeight="1" x14ac:dyDescent="0.25">
      <c r="A100" s="209" t="s">
        <v>72</v>
      </c>
      <c r="B100" s="209"/>
      <c r="C100" s="209"/>
      <c r="D100" s="209"/>
      <c r="E100" s="209"/>
      <c r="F100" s="209"/>
      <c r="G100" s="209"/>
      <c r="H100" s="209"/>
      <c r="I100" s="209"/>
      <c r="J100" s="41">
        <f>SUM(J97+J98+J99)</f>
        <v>0</v>
      </c>
    </row>
    <row r="101" spans="1:10" ht="12.75" customHeight="1" x14ac:dyDescent="0.25">
      <c r="A101" s="192"/>
      <c r="B101" s="192"/>
      <c r="C101" s="192"/>
      <c r="D101" s="192"/>
      <c r="E101" s="192"/>
      <c r="F101" s="192"/>
      <c r="G101" s="192"/>
      <c r="H101" s="192"/>
      <c r="I101" s="192"/>
      <c r="J101" s="192"/>
    </row>
    <row r="102" spans="1:10" ht="16.2" customHeight="1" x14ac:dyDescent="0.25">
      <c r="A102" s="199" t="s">
        <v>109</v>
      </c>
      <c r="B102" s="199"/>
      <c r="C102" s="199"/>
      <c r="D102" s="199"/>
      <c r="E102" s="199"/>
      <c r="F102" s="199"/>
      <c r="G102" s="199"/>
      <c r="H102" s="199"/>
      <c r="I102" s="199"/>
      <c r="J102" s="199"/>
    </row>
    <row r="103" spans="1:10" ht="16.2" customHeight="1" x14ac:dyDescent="0.25">
      <c r="A103" s="24">
        <v>3</v>
      </c>
      <c r="B103" s="204" t="s">
        <v>110</v>
      </c>
      <c r="C103" s="204"/>
      <c r="D103" s="204"/>
      <c r="E103" s="204"/>
      <c r="F103" s="204"/>
      <c r="G103" s="204"/>
      <c r="H103" s="204"/>
      <c r="I103" s="204"/>
      <c r="J103" s="24" t="s">
        <v>111</v>
      </c>
    </row>
    <row r="104" spans="1:10" ht="46.5" customHeight="1" x14ac:dyDescent="0.25">
      <c r="A104" s="16" t="s">
        <v>5</v>
      </c>
      <c r="B104" s="198" t="s">
        <v>112</v>
      </c>
      <c r="C104" s="198"/>
      <c r="D104" s="198"/>
      <c r="E104" s="198"/>
      <c r="F104" s="198"/>
      <c r="G104" s="198"/>
      <c r="H104" s="198"/>
      <c r="I104" s="198"/>
      <c r="J104" s="26">
        <f>ROUND((($J$59/12)+($J$64/12)+($J$59/12/12)+($J$65/12))*(30/30)*0.05,2)</f>
        <v>0</v>
      </c>
    </row>
    <row r="105" spans="1:10" ht="14.7" customHeight="1" x14ac:dyDescent="0.25">
      <c r="A105" s="16" t="s">
        <v>7</v>
      </c>
      <c r="B105" s="198" t="s">
        <v>113</v>
      </c>
      <c r="C105" s="198"/>
      <c r="D105" s="198"/>
      <c r="E105" s="198"/>
      <c r="F105" s="198"/>
      <c r="G105" s="198"/>
      <c r="H105" s="198"/>
      <c r="I105" s="198"/>
      <c r="J105" s="26">
        <f>ROUND($J$104*I79,2)</f>
        <v>0</v>
      </c>
    </row>
    <row r="106" spans="1:10" ht="36.15" customHeight="1" x14ac:dyDescent="0.25">
      <c r="A106" s="16" t="s">
        <v>10</v>
      </c>
      <c r="B106" s="198" t="s">
        <v>114</v>
      </c>
      <c r="C106" s="198"/>
      <c r="D106" s="198"/>
      <c r="E106" s="198"/>
      <c r="F106" s="198"/>
      <c r="G106" s="198"/>
      <c r="H106" s="198"/>
      <c r="I106" s="42">
        <v>1.9E-3</v>
      </c>
      <c r="J106" s="26">
        <f>ROUND($J$59*I106,2)</f>
        <v>0</v>
      </c>
    </row>
    <row r="107" spans="1:10" ht="27.6" customHeight="1" x14ac:dyDescent="0.25">
      <c r="A107" s="16" t="s">
        <v>12</v>
      </c>
      <c r="B107" s="198" t="s">
        <v>115</v>
      </c>
      <c r="C107" s="198"/>
      <c r="D107" s="198"/>
      <c r="E107" s="198"/>
      <c r="F107" s="198"/>
      <c r="G107" s="198"/>
      <c r="H107" s="198"/>
      <c r="I107" s="198"/>
      <c r="J107" s="26">
        <f>ROUND(((($J$59/30)*7)/$H$10)*0.9,2)</f>
        <v>0</v>
      </c>
    </row>
    <row r="108" spans="1:10" ht="14.7" customHeight="1" x14ac:dyDescent="0.25">
      <c r="A108" s="16" t="s">
        <v>85</v>
      </c>
      <c r="B108" s="198" t="s">
        <v>116</v>
      </c>
      <c r="C108" s="198"/>
      <c r="D108" s="198"/>
      <c r="E108" s="198"/>
      <c r="F108" s="198"/>
      <c r="G108" s="198"/>
      <c r="H108" s="198"/>
      <c r="I108" s="198"/>
      <c r="J108" s="26">
        <f>ROUND($I$80*J107,2)</f>
        <v>0</v>
      </c>
    </row>
    <row r="109" spans="1:10" ht="36.15" customHeight="1" x14ac:dyDescent="0.25">
      <c r="A109" s="16" t="s">
        <v>87</v>
      </c>
      <c r="B109" s="198" t="s">
        <v>117</v>
      </c>
      <c r="C109" s="198"/>
      <c r="D109" s="198"/>
      <c r="E109" s="198"/>
      <c r="F109" s="198"/>
      <c r="G109" s="198"/>
      <c r="H109" s="198"/>
      <c r="I109" s="42">
        <v>3.8100000000000002E-2</v>
      </c>
      <c r="J109" s="26">
        <f>ROUND($J$59*I109,2)</f>
        <v>0</v>
      </c>
    </row>
    <row r="110" spans="1:10" x14ac:dyDescent="0.25">
      <c r="A110" s="191" t="s">
        <v>72</v>
      </c>
      <c r="B110" s="191"/>
      <c r="C110" s="191"/>
      <c r="D110" s="191"/>
      <c r="E110" s="191"/>
      <c r="F110" s="191"/>
      <c r="G110" s="191"/>
      <c r="H110" s="191"/>
      <c r="I110" s="191"/>
      <c r="J110" s="23">
        <f>SUM(J104:J109)</f>
        <v>0</v>
      </c>
    </row>
    <row r="111" spans="1:10" ht="12.75" customHeight="1" x14ac:dyDescent="0.25">
      <c r="A111" s="192"/>
      <c r="B111" s="192"/>
      <c r="C111" s="192"/>
      <c r="D111" s="192"/>
      <c r="E111" s="192"/>
      <c r="F111" s="192"/>
      <c r="G111" s="192"/>
      <c r="H111" s="192"/>
      <c r="I111" s="192"/>
      <c r="J111" s="192"/>
    </row>
    <row r="112" spans="1:10" ht="16.2" customHeight="1" x14ac:dyDescent="0.25">
      <c r="A112" s="199" t="s">
        <v>118</v>
      </c>
      <c r="B112" s="199"/>
      <c r="C112" s="199"/>
      <c r="D112" s="199"/>
      <c r="E112" s="199"/>
      <c r="F112" s="199"/>
      <c r="G112" s="199"/>
      <c r="H112" s="199"/>
      <c r="I112" s="199"/>
      <c r="J112" s="199"/>
    </row>
    <row r="113" spans="1:10" ht="27" customHeight="1" x14ac:dyDescent="0.25">
      <c r="A113" s="206" t="s">
        <v>119</v>
      </c>
      <c r="B113" s="206"/>
      <c r="C113" s="206"/>
      <c r="D113" s="206"/>
      <c r="E113" s="206"/>
      <c r="F113" s="206"/>
      <c r="G113" s="206"/>
      <c r="H113" s="206"/>
      <c r="I113" s="206"/>
      <c r="J113" s="43">
        <f>J116+J59+J64+J65</f>
        <v>0</v>
      </c>
    </row>
    <row r="114" spans="1:10" ht="14.7" customHeight="1" x14ac:dyDescent="0.25">
      <c r="A114" s="207"/>
      <c r="B114" s="207"/>
      <c r="C114" s="207"/>
      <c r="D114" s="207"/>
      <c r="E114" s="207"/>
      <c r="F114" s="207"/>
      <c r="G114" s="207"/>
      <c r="H114" s="207"/>
      <c r="I114" s="207"/>
      <c r="J114" s="207"/>
    </row>
    <row r="115" spans="1:10" ht="15" customHeight="1" x14ac:dyDescent="0.25">
      <c r="A115" s="44" t="s">
        <v>120</v>
      </c>
      <c r="B115" s="200" t="s">
        <v>121</v>
      </c>
      <c r="C115" s="200"/>
      <c r="D115" s="200"/>
      <c r="E115" s="200"/>
      <c r="F115" s="200"/>
      <c r="G115" s="200"/>
      <c r="H115" s="200"/>
      <c r="I115" s="200"/>
      <c r="J115" s="44" t="s">
        <v>69</v>
      </c>
    </row>
    <row r="116" spans="1:10" ht="12.75" customHeight="1" x14ac:dyDescent="0.25">
      <c r="A116" s="21" t="s">
        <v>5</v>
      </c>
      <c r="B116" s="198" t="s">
        <v>122</v>
      </c>
      <c r="C116" s="198"/>
      <c r="D116" s="198"/>
      <c r="E116" s="198"/>
      <c r="F116" s="198"/>
      <c r="G116" s="198"/>
      <c r="H116" s="198"/>
      <c r="I116" s="19">
        <v>9.0749999999999997E-2</v>
      </c>
      <c r="J116" s="26">
        <f>ROUND(($J$59*I116),2)</f>
        <v>0</v>
      </c>
    </row>
    <row r="117" spans="1:10" x14ac:dyDescent="0.25">
      <c r="A117" s="21" t="s">
        <v>7</v>
      </c>
      <c r="B117" s="197" t="s">
        <v>123</v>
      </c>
      <c r="C117" s="197"/>
      <c r="D117" s="197"/>
      <c r="E117" s="197"/>
      <c r="F117" s="197"/>
      <c r="G117" s="197"/>
      <c r="H117" s="197"/>
      <c r="I117" s="197"/>
      <c r="J117" s="45">
        <f>ROUND((($J$113/30)*2.96)/12,2)</f>
        <v>0</v>
      </c>
    </row>
    <row r="118" spans="1:10" x14ac:dyDescent="0.25">
      <c r="A118" s="21" t="s">
        <v>10</v>
      </c>
      <c r="B118" s="197" t="s">
        <v>124</v>
      </c>
      <c r="C118" s="197"/>
      <c r="D118" s="197"/>
      <c r="E118" s="197"/>
      <c r="F118" s="197"/>
      <c r="G118" s="197"/>
      <c r="H118" s="197"/>
      <c r="I118" s="197"/>
      <c r="J118" s="45">
        <f>ROUND((($J$113/30)*5)/12*0.015,2)</f>
        <v>0</v>
      </c>
    </row>
    <row r="119" spans="1:10" x14ac:dyDescent="0.25">
      <c r="A119" s="21" t="s">
        <v>12</v>
      </c>
      <c r="B119" s="197" t="s">
        <v>125</v>
      </c>
      <c r="C119" s="197"/>
      <c r="D119" s="197"/>
      <c r="E119" s="197"/>
      <c r="F119" s="197"/>
      <c r="G119" s="197"/>
      <c r="H119" s="197"/>
      <c r="I119" s="197"/>
      <c r="J119" s="22">
        <f>ROUND(((($J$113/30)*15)/12)*0.0078,2)</f>
        <v>0</v>
      </c>
    </row>
    <row r="120" spans="1:10" x14ac:dyDescent="0.25">
      <c r="A120" s="21" t="s">
        <v>85</v>
      </c>
      <c r="B120" s="197" t="s">
        <v>126</v>
      </c>
      <c r="C120" s="197"/>
      <c r="D120" s="197"/>
      <c r="E120" s="197"/>
      <c r="F120" s="197"/>
      <c r="G120" s="197"/>
      <c r="H120" s="197"/>
      <c r="I120" s="197"/>
      <c r="J120" s="46">
        <f>ROUND(((($J$59+$J$59/3)*4/12)/12)*0.02,2)</f>
        <v>0</v>
      </c>
    </row>
    <row r="121" spans="1:10" x14ac:dyDescent="0.25">
      <c r="A121" s="47" t="s">
        <v>87</v>
      </c>
      <c r="B121" s="205" t="s">
        <v>127</v>
      </c>
      <c r="C121" s="205"/>
      <c r="D121" s="205"/>
      <c r="E121" s="205"/>
      <c r="F121" s="205"/>
      <c r="G121" s="205"/>
      <c r="H121" s="205"/>
      <c r="I121" s="205"/>
      <c r="J121" s="22">
        <f>ROUND(((($J$113/30)*5)/12),2)</f>
        <v>0</v>
      </c>
    </row>
    <row r="122" spans="1:10" x14ac:dyDescent="0.25">
      <c r="A122" s="191" t="s">
        <v>72</v>
      </c>
      <c r="B122" s="191"/>
      <c r="C122" s="191"/>
      <c r="D122" s="191"/>
      <c r="E122" s="191"/>
      <c r="F122" s="191"/>
      <c r="G122" s="191"/>
      <c r="H122" s="191"/>
      <c r="I122" s="191"/>
      <c r="J122" s="48">
        <f>SUM(J116:J121)</f>
        <v>0</v>
      </c>
    </row>
    <row r="123" spans="1:10" ht="14.7" customHeight="1" x14ac:dyDescent="0.25">
      <c r="A123" s="21" t="s">
        <v>89</v>
      </c>
      <c r="B123" s="197" t="s">
        <v>128</v>
      </c>
      <c r="C123" s="197"/>
      <c r="D123" s="197"/>
      <c r="E123" s="197"/>
      <c r="F123" s="197"/>
      <c r="G123" s="197"/>
      <c r="H123" s="197"/>
      <c r="I123" s="197"/>
      <c r="J123" s="22">
        <f>ROUND(I80*J122,2)</f>
        <v>0</v>
      </c>
    </row>
    <row r="124" spans="1:10" ht="12.75" customHeight="1" x14ac:dyDescent="0.25">
      <c r="A124" s="191" t="s">
        <v>72</v>
      </c>
      <c r="B124" s="191"/>
      <c r="C124" s="191"/>
      <c r="D124" s="191"/>
      <c r="E124" s="191"/>
      <c r="F124" s="191"/>
      <c r="G124" s="191"/>
      <c r="H124" s="191"/>
      <c r="I124" s="191"/>
      <c r="J124" s="23">
        <f>SUM(J122:J123)</f>
        <v>0</v>
      </c>
    </row>
    <row r="125" spans="1:10" ht="16.2" customHeight="1" x14ac:dyDescent="0.25">
      <c r="A125" s="199" t="s">
        <v>129</v>
      </c>
      <c r="B125" s="199"/>
      <c r="C125" s="199"/>
      <c r="D125" s="199"/>
      <c r="E125" s="199"/>
      <c r="F125" s="199"/>
      <c r="G125" s="199"/>
      <c r="H125" s="199"/>
      <c r="I125" s="199"/>
      <c r="J125" s="199"/>
    </row>
    <row r="126" spans="1:10" ht="13.8" x14ac:dyDescent="0.25">
      <c r="A126" s="24" t="s">
        <v>130</v>
      </c>
      <c r="B126" s="200" t="s">
        <v>131</v>
      </c>
      <c r="C126" s="200"/>
      <c r="D126" s="200"/>
      <c r="E126" s="200"/>
      <c r="F126" s="200"/>
      <c r="G126" s="200"/>
      <c r="H126" s="200"/>
      <c r="I126" s="200"/>
      <c r="J126" s="49" t="s">
        <v>69</v>
      </c>
    </row>
    <row r="127" spans="1:10" x14ac:dyDescent="0.25">
      <c r="A127" s="16" t="s">
        <v>5</v>
      </c>
      <c r="B127" s="197" t="s">
        <v>132</v>
      </c>
      <c r="C127" s="197"/>
      <c r="D127" s="197"/>
      <c r="E127" s="197"/>
      <c r="F127" s="197"/>
      <c r="G127" s="197"/>
      <c r="H127" s="197"/>
      <c r="I127" s="197"/>
      <c r="J127" s="26">
        <v>0</v>
      </c>
    </row>
    <row r="128" spans="1:10" x14ac:dyDescent="0.25">
      <c r="A128" s="203" t="s">
        <v>72</v>
      </c>
      <c r="B128" s="203"/>
      <c r="C128" s="203"/>
      <c r="D128" s="203"/>
      <c r="E128" s="203"/>
      <c r="F128" s="203"/>
      <c r="G128" s="203"/>
      <c r="H128" s="203"/>
      <c r="I128" s="203"/>
      <c r="J128" s="26">
        <v>0</v>
      </c>
    </row>
    <row r="129" spans="1:10" x14ac:dyDescent="0.25">
      <c r="A129" s="21" t="s">
        <v>7</v>
      </c>
      <c r="B129" s="197" t="s">
        <v>133</v>
      </c>
      <c r="C129" s="197"/>
      <c r="D129" s="197"/>
      <c r="E129" s="197"/>
      <c r="F129" s="197"/>
      <c r="G129" s="197"/>
      <c r="H129" s="197"/>
      <c r="I129" s="197"/>
      <c r="J129" s="22">
        <f>ROUND(I80*J128,2)</f>
        <v>0</v>
      </c>
    </row>
    <row r="130" spans="1:10" x14ac:dyDescent="0.25">
      <c r="A130" s="191" t="s">
        <v>72</v>
      </c>
      <c r="B130" s="191"/>
      <c r="C130" s="191"/>
      <c r="D130" s="191"/>
      <c r="E130" s="191"/>
      <c r="F130" s="191"/>
      <c r="G130" s="191"/>
      <c r="H130" s="191"/>
      <c r="I130" s="191"/>
      <c r="J130" s="23">
        <f>SUM(J128:J129)</f>
        <v>0</v>
      </c>
    </row>
    <row r="131" spans="1:10" ht="12.75" customHeight="1" x14ac:dyDescent="0.25">
      <c r="A131" s="144"/>
      <c r="B131" s="144"/>
      <c r="C131" s="144"/>
      <c r="D131" s="144"/>
      <c r="E131" s="144"/>
      <c r="F131" s="144"/>
      <c r="G131" s="144"/>
      <c r="H131" s="144"/>
      <c r="I131" s="144"/>
      <c r="J131" s="144"/>
    </row>
    <row r="132" spans="1:10" ht="16.2" customHeight="1" x14ac:dyDescent="0.25">
      <c r="A132" s="199" t="s">
        <v>134</v>
      </c>
      <c r="B132" s="199"/>
      <c r="C132" s="199"/>
      <c r="D132" s="199"/>
      <c r="E132" s="199"/>
      <c r="F132" s="199"/>
      <c r="G132" s="199"/>
      <c r="H132" s="199"/>
      <c r="I132" s="199"/>
      <c r="J132" s="199"/>
    </row>
    <row r="133" spans="1:10" ht="16.2" customHeight="1" x14ac:dyDescent="0.25">
      <c r="A133" s="9">
        <v>4</v>
      </c>
      <c r="B133" s="204" t="s">
        <v>135</v>
      </c>
      <c r="C133" s="204"/>
      <c r="D133" s="204"/>
      <c r="E133" s="204"/>
      <c r="F133" s="204"/>
      <c r="G133" s="204"/>
      <c r="H133" s="204"/>
      <c r="I133" s="204"/>
      <c r="J133" s="49" t="s">
        <v>69</v>
      </c>
    </row>
    <row r="134" spans="1:10" ht="14.7" customHeight="1" x14ac:dyDescent="0.25">
      <c r="A134" s="50" t="s">
        <v>120</v>
      </c>
      <c r="B134" s="198" t="s">
        <v>121</v>
      </c>
      <c r="C134" s="198"/>
      <c r="D134" s="198"/>
      <c r="E134" s="198"/>
      <c r="F134" s="198"/>
      <c r="G134" s="198"/>
      <c r="H134" s="198"/>
      <c r="I134" s="198"/>
      <c r="J134" s="26">
        <f>J124</f>
        <v>0</v>
      </c>
    </row>
    <row r="135" spans="1:10" ht="14.7" customHeight="1" x14ac:dyDescent="0.25">
      <c r="A135" s="50" t="s">
        <v>136</v>
      </c>
      <c r="B135" s="198" t="s">
        <v>131</v>
      </c>
      <c r="C135" s="198"/>
      <c r="D135" s="198"/>
      <c r="E135" s="198"/>
      <c r="F135" s="198"/>
      <c r="G135" s="198"/>
      <c r="H135" s="198"/>
      <c r="I135" s="198"/>
      <c r="J135" s="26">
        <f>J130</f>
        <v>0</v>
      </c>
    </row>
    <row r="136" spans="1:10" ht="14.7" customHeight="1" x14ac:dyDescent="0.25">
      <c r="A136" s="202" t="s">
        <v>72</v>
      </c>
      <c r="B136" s="202"/>
      <c r="C136" s="202"/>
      <c r="D136" s="202"/>
      <c r="E136" s="202"/>
      <c r="F136" s="202"/>
      <c r="G136" s="202"/>
      <c r="H136" s="202"/>
      <c r="I136" s="202"/>
      <c r="J136" s="23">
        <f>SUM(J134+J135)</f>
        <v>0</v>
      </c>
    </row>
    <row r="137" spans="1:10" ht="12.75" customHeight="1" x14ac:dyDescent="0.25">
      <c r="A137" s="192"/>
      <c r="B137" s="192"/>
      <c r="C137" s="192"/>
      <c r="D137" s="192"/>
      <c r="E137" s="192"/>
      <c r="F137" s="192"/>
      <c r="G137" s="192"/>
      <c r="H137" s="192"/>
      <c r="I137" s="192"/>
      <c r="J137" s="192"/>
    </row>
    <row r="138" spans="1:10" ht="16.2" customHeight="1" x14ac:dyDescent="0.25">
      <c r="A138" s="199" t="s">
        <v>137</v>
      </c>
      <c r="B138" s="199"/>
      <c r="C138" s="199"/>
      <c r="D138" s="199"/>
      <c r="E138" s="199"/>
      <c r="F138" s="199"/>
      <c r="G138" s="199"/>
      <c r="H138" s="199"/>
      <c r="I138" s="199"/>
      <c r="J138" s="199"/>
    </row>
    <row r="139" spans="1:10" ht="16.2" customHeight="1" x14ac:dyDescent="0.25">
      <c r="A139" s="24">
        <v>5</v>
      </c>
      <c r="B139" s="200" t="s">
        <v>138</v>
      </c>
      <c r="C139" s="200"/>
      <c r="D139" s="200"/>
      <c r="E139" s="200"/>
      <c r="F139" s="200"/>
      <c r="G139" s="200"/>
      <c r="H139" s="200"/>
      <c r="I139" s="200"/>
      <c r="J139" s="24" t="s">
        <v>69</v>
      </c>
    </row>
    <row r="140" spans="1:10" x14ac:dyDescent="0.25">
      <c r="A140" s="16" t="s">
        <v>5</v>
      </c>
      <c r="B140" s="197" t="s">
        <v>139</v>
      </c>
      <c r="C140" s="197"/>
      <c r="D140" s="197"/>
      <c r="E140" s="197"/>
      <c r="F140" s="197"/>
      <c r="G140" s="197"/>
      <c r="H140" s="197"/>
      <c r="I140" s="197"/>
      <c r="J140" s="26">
        <f>INSUMOS!F81</f>
        <v>0</v>
      </c>
    </row>
    <row r="141" spans="1:10" x14ac:dyDescent="0.25">
      <c r="A141" s="16" t="s">
        <v>7</v>
      </c>
      <c r="B141" s="197" t="s">
        <v>140</v>
      </c>
      <c r="C141" s="197"/>
      <c r="D141" s="197"/>
      <c r="E141" s="197"/>
      <c r="F141" s="197"/>
      <c r="G141" s="197"/>
      <c r="H141" s="197"/>
      <c r="I141" s="197"/>
      <c r="J141" s="51">
        <f>INSUMOS!F77</f>
        <v>0</v>
      </c>
    </row>
    <row r="142" spans="1:10" x14ac:dyDescent="0.25">
      <c r="A142" s="16" t="s">
        <v>10</v>
      </c>
      <c r="B142" s="197" t="s">
        <v>141</v>
      </c>
      <c r="C142" s="197"/>
      <c r="D142" s="197"/>
      <c r="E142" s="197"/>
      <c r="F142" s="197"/>
      <c r="G142" s="197"/>
      <c r="H142" s="197"/>
      <c r="I142" s="197"/>
      <c r="J142" s="51">
        <f>INSUMOS!F79</f>
        <v>0</v>
      </c>
    </row>
    <row r="143" spans="1:10" x14ac:dyDescent="0.25">
      <c r="A143" s="16" t="s">
        <v>12</v>
      </c>
      <c r="B143" s="197" t="s">
        <v>142</v>
      </c>
      <c r="C143" s="197"/>
      <c r="D143" s="197"/>
      <c r="E143" s="197"/>
      <c r="F143" s="197"/>
      <c r="G143" s="197"/>
      <c r="H143" s="197"/>
      <c r="I143" s="197"/>
      <c r="J143" s="51" t="s">
        <v>143</v>
      </c>
    </row>
    <row r="144" spans="1:10" x14ac:dyDescent="0.25">
      <c r="A144" s="191" t="s">
        <v>64</v>
      </c>
      <c r="B144" s="191"/>
      <c r="C144" s="191"/>
      <c r="D144" s="191"/>
      <c r="E144" s="191"/>
      <c r="F144" s="191"/>
      <c r="G144" s="191"/>
      <c r="H144" s="191"/>
      <c r="I144" s="191"/>
      <c r="J144" s="52">
        <f>SUM(J140:J143)</f>
        <v>0</v>
      </c>
    </row>
    <row r="145" spans="1:10" ht="12.75" customHeight="1" x14ac:dyDescent="0.25">
      <c r="A145" s="192"/>
      <c r="B145" s="192"/>
      <c r="C145" s="192"/>
      <c r="D145" s="192"/>
      <c r="E145" s="192"/>
      <c r="F145" s="192"/>
      <c r="G145" s="192"/>
      <c r="H145" s="192"/>
      <c r="I145" s="192"/>
      <c r="J145" s="192"/>
    </row>
    <row r="146" spans="1:10" ht="16.2" customHeight="1" x14ac:dyDescent="0.25">
      <c r="A146" s="199" t="s">
        <v>144</v>
      </c>
      <c r="B146" s="199"/>
      <c r="C146" s="199"/>
      <c r="D146" s="199"/>
      <c r="E146" s="199"/>
      <c r="F146" s="199"/>
      <c r="G146" s="199"/>
      <c r="H146" s="199"/>
      <c r="I146" s="199"/>
      <c r="J146" s="199"/>
    </row>
    <row r="147" spans="1:10" ht="30" customHeight="1" x14ac:dyDescent="0.25">
      <c r="A147" s="24">
        <v>6</v>
      </c>
      <c r="B147" s="200" t="s">
        <v>145</v>
      </c>
      <c r="C147" s="200"/>
      <c r="D147" s="200"/>
      <c r="E147" s="200"/>
      <c r="F147" s="200"/>
      <c r="G147" s="200"/>
      <c r="H147" s="200"/>
      <c r="I147" s="9" t="s">
        <v>77</v>
      </c>
      <c r="J147" s="53" t="s">
        <v>146</v>
      </c>
    </row>
    <row r="148" spans="1:10" ht="12.75" customHeight="1" x14ac:dyDescent="0.25">
      <c r="A148" s="201" t="s">
        <v>147</v>
      </c>
      <c r="B148" s="201"/>
      <c r="C148" s="201"/>
      <c r="D148" s="201"/>
      <c r="E148" s="201"/>
      <c r="F148" s="201"/>
      <c r="G148" s="201"/>
      <c r="H148" s="201"/>
      <c r="I148" s="54" t="s">
        <v>98</v>
      </c>
      <c r="J148" s="55">
        <f>SUM(J59+J100+J110+J136+J144)</f>
        <v>0</v>
      </c>
    </row>
    <row r="149" spans="1:10" ht="15.75" customHeight="1" x14ac:dyDescent="0.25">
      <c r="A149" s="56" t="s">
        <v>5</v>
      </c>
      <c r="B149" s="196" t="s">
        <v>148</v>
      </c>
      <c r="C149" s="196"/>
      <c r="D149" s="196"/>
      <c r="E149" s="196"/>
      <c r="F149" s="196"/>
      <c r="G149" s="196"/>
      <c r="H149" s="196"/>
      <c r="I149" s="27">
        <v>0</v>
      </c>
      <c r="J149" s="26">
        <f>ROUND(I149*J148,2)</f>
        <v>0</v>
      </c>
    </row>
    <row r="150" spans="1:10" ht="12.75" customHeight="1" x14ac:dyDescent="0.25">
      <c r="A150" s="201" t="s">
        <v>149</v>
      </c>
      <c r="B150" s="201"/>
      <c r="C150" s="201"/>
      <c r="D150" s="201"/>
      <c r="E150" s="201"/>
      <c r="F150" s="201"/>
      <c r="G150" s="201"/>
      <c r="H150" s="201"/>
      <c r="I150" s="57" t="s">
        <v>98</v>
      </c>
      <c r="J150" s="55">
        <f>SUM(J59+J100+J110+J136+J144+J149)</f>
        <v>0</v>
      </c>
    </row>
    <row r="151" spans="1:10" ht="15.75" customHeight="1" x14ac:dyDescent="0.25">
      <c r="A151" s="56" t="s">
        <v>7</v>
      </c>
      <c r="B151" s="196" t="s">
        <v>150</v>
      </c>
      <c r="C151" s="196"/>
      <c r="D151" s="196"/>
      <c r="E151" s="196"/>
      <c r="F151" s="196"/>
      <c r="G151" s="196"/>
      <c r="H151" s="196"/>
      <c r="I151" s="27">
        <v>0</v>
      </c>
      <c r="J151" s="26">
        <f>ROUND(I151*J150,2)</f>
        <v>0</v>
      </c>
    </row>
    <row r="152" spans="1:10" ht="12.75" customHeight="1" x14ac:dyDescent="0.25">
      <c r="A152" s="201" t="s">
        <v>151</v>
      </c>
      <c r="B152" s="201"/>
      <c r="C152" s="201"/>
      <c r="D152" s="201"/>
      <c r="E152" s="201"/>
      <c r="F152" s="201"/>
      <c r="G152" s="201"/>
      <c r="H152" s="201"/>
      <c r="I152" s="57" t="s">
        <v>98</v>
      </c>
      <c r="J152" s="55">
        <f>SUM(J59+J100+J110+J136+J144+J149+J151)</f>
        <v>0</v>
      </c>
    </row>
    <row r="153" spans="1:10" ht="15.6" x14ac:dyDescent="0.25">
      <c r="A153" s="56" t="s">
        <v>10</v>
      </c>
      <c r="B153" s="196" t="s">
        <v>152</v>
      </c>
      <c r="C153" s="196"/>
      <c r="D153" s="196"/>
      <c r="E153" s="196"/>
      <c r="F153" s="196"/>
      <c r="G153" s="196"/>
      <c r="H153" s="196"/>
      <c r="I153" s="58" t="s">
        <v>98</v>
      </c>
      <c r="J153" s="59" t="s">
        <v>98</v>
      </c>
    </row>
    <row r="154" spans="1:10" x14ac:dyDescent="0.25">
      <c r="A154" s="16"/>
      <c r="B154" s="197" t="s">
        <v>153</v>
      </c>
      <c r="C154" s="197"/>
      <c r="D154" s="197"/>
      <c r="E154" s="197"/>
      <c r="F154" s="197"/>
      <c r="G154" s="197"/>
      <c r="H154" s="197"/>
      <c r="I154" s="58" t="s">
        <v>98</v>
      </c>
      <c r="J154" s="59" t="s">
        <v>98</v>
      </c>
    </row>
    <row r="155" spans="1:10" x14ac:dyDescent="0.25">
      <c r="A155" s="16"/>
      <c r="B155" s="197" t="s">
        <v>154</v>
      </c>
      <c r="C155" s="197"/>
      <c r="D155" s="197"/>
      <c r="E155" s="197"/>
      <c r="F155" s="197"/>
      <c r="G155" s="197"/>
      <c r="H155" s="197"/>
      <c r="I155" s="60">
        <v>0</v>
      </c>
      <c r="J155" s="26">
        <f>ROUND(($J$152/(1-$I$164))*I155,2)</f>
        <v>0</v>
      </c>
    </row>
    <row r="156" spans="1:10" ht="12.75" customHeight="1" x14ac:dyDescent="0.25">
      <c r="A156" s="16"/>
      <c r="B156" s="197" t="s">
        <v>155</v>
      </c>
      <c r="C156" s="197"/>
      <c r="D156" s="197"/>
      <c r="E156" s="197"/>
      <c r="F156" s="197"/>
      <c r="G156" s="197"/>
      <c r="H156" s="197"/>
      <c r="I156" s="60">
        <v>0</v>
      </c>
      <c r="J156" s="26">
        <f>ROUND(($J$152/(1-$I$164))*I156,2)</f>
        <v>0</v>
      </c>
    </row>
    <row r="157" spans="1:10" ht="27.6" customHeight="1" x14ac:dyDescent="0.25">
      <c r="A157" s="16"/>
      <c r="B157" s="198" t="s">
        <v>156</v>
      </c>
      <c r="C157" s="198"/>
      <c r="D157" s="198"/>
      <c r="E157" s="198"/>
      <c r="F157" s="198"/>
      <c r="G157" s="198"/>
      <c r="H157" s="198"/>
      <c r="I157" s="61" t="s">
        <v>98</v>
      </c>
      <c r="J157" s="59" t="s">
        <v>98</v>
      </c>
    </row>
    <row r="158" spans="1:10" ht="27.6" customHeight="1" x14ac:dyDescent="0.25">
      <c r="A158" s="16"/>
      <c r="B158" s="198" t="s">
        <v>157</v>
      </c>
      <c r="C158" s="198"/>
      <c r="D158" s="198"/>
      <c r="E158" s="198"/>
      <c r="F158" s="198"/>
      <c r="G158" s="198"/>
      <c r="H158" s="198"/>
      <c r="I158" s="61" t="s">
        <v>98</v>
      </c>
      <c r="J158" s="59" t="s">
        <v>98</v>
      </c>
    </row>
    <row r="159" spans="1:10" x14ac:dyDescent="0.25">
      <c r="A159" s="16"/>
      <c r="B159" s="197" t="s">
        <v>158</v>
      </c>
      <c r="C159" s="197"/>
      <c r="D159" s="197"/>
      <c r="E159" s="197"/>
      <c r="F159" s="197"/>
      <c r="G159" s="197"/>
      <c r="H159" s="197"/>
      <c r="I159" s="61" t="s">
        <v>98</v>
      </c>
      <c r="J159" s="59" t="s">
        <v>98</v>
      </c>
    </row>
    <row r="160" spans="1:10" x14ac:dyDescent="0.25">
      <c r="A160" s="16"/>
      <c r="B160" s="197" t="s">
        <v>159</v>
      </c>
      <c r="C160" s="197"/>
      <c r="D160" s="197"/>
      <c r="E160" s="197"/>
      <c r="F160" s="197"/>
      <c r="G160" s="197"/>
      <c r="H160" s="197"/>
      <c r="I160" s="61" t="s">
        <v>98</v>
      </c>
      <c r="J160" s="59" t="s">
        <v>98</v>
      </c>
    </row>
    <row r="161" spans="1:10" x14ac:dyDescent="0.25">
      <c r="A161" s="16"/>
      <c r="B161" s="197" t="s">
        <v>160</v>
      </c>
      <c r="C161" s="197"/>
      <c r="D161" s="197"/>
      <c r="E161" s="197"/>
      <c r="F161" s="197"/>
      <c r="G161" s="197"/>
      <c r="H161" s="197"/>
      <c r="I161" s="60">
        <v>2.5000000000000001E-2</v>
      </c>
      <c r="J161" s="26">
        <f>ROUND(($J$152/(1-$I$164))*I161,2)</f>
        <v>0</v>
      </c>
    </row>
    <row r="162" spans="1:10" x14ac:dyDescent="0.25">
      <c r="A162" s="191" t="s">
        <v>72</v>
      </c>
      <c r="B162" s="191"/>
      <c r="C162" s="191"/>
      <c r="D162" s="191"/>
      <c r="E162" s="191"/>
      <c r="F162" s="191"/>
      <c r="G162" s="191"/>
      <c r="H162" s="191"/>
      <c r="I162" s="191"/>
      <c r="J162" s="23">
        <f>SUM(J149+J151+J155+J156+J161)</f>
        <v>0</v>
      </c>
    </row>
    <row r="163" spans="1:10" ht="12.75" customHeight="1" x14ac:dyDescent="0.25">
      <c r="A163" s="192"/>
      <c r="B163" s="192"/>
      <c r="C163" s="192"/>
      <c r="D163" s="192"/>
      <c r="E163" s="192"/>
      <c r="F163" s="192"/>
      <c r="G163" s="192"/>
      <c r="H163" s="192"/>
      <c r="I163" s="192"/>
      <c r="J163" s="192"/>
    </row>
    <row r="164" spans="1:10" ht="14.7" customHeight="1" x14ac:dyDescent="0.25">
      <c r="A164" s="178" t="s">
        <v>161</v>
      </c>
      <c r="B164" s="178"/>
      <c r="C164" s="178"/>
      <c r="D164" s="178"/>
      <c r="E164" s="178"/>
      <c r="F164" s="178"/>
      <c r="G164" s="178"/>
      <c r="H164" s="178"/>
      <c r="I164" s="62">
        <f>SUM(I155:I161)</f>
        <v>2.5000000000000001E-2</v>
      </c>
      <c r="J164" s="63">
        <f>SUM(J155:J161)</f>
        <v>0</v>
      </c>
    </row>
    <row r="165" spans="1:10" x14ac:dyDescent="0.25">
      <c r="A165" s="193" t="s">
        <v>162</v>
      </c>
      <c r="B165" s="193"/>
      <c r="C165" s="193"/>
      <c r="D165" s="194" t="s">
        <v>163</v>
      </c>
      <c r="E165" s="194"/>
      <c r="F165" s="194"/>
      <c r="G165" s="194"/>
      <c r="H165" s="194"/>
      <c r="I165" s="194"/>
      <c r="J165" s="194"/>
    </row>
    <row r="166" spans="1:10" x14ac:dyDescent="0.25">
      <c r="A166" s="193"/>
      <c r="B166" s="193"/>
      <c r="C166" s="193"/>
      <c r="D166" s="194" t="s">
        <v>164</v>
      </c>
      <c r="E166" s="194"/>
      <c r="F166" s="194"/>
      <c r="G166" s="194"/>
      <c r="H166" s="194"/>
      <c r="I166" s="194"/>
      <c r="J166" s="194"/>
    </row>
    <row r="167" spans="1:10" x14ac:dyDescent="0.25">
      <c r="A167" s="193"/>
      <c r="B167" s="193"/>
      <c r="C167" s="193"/>
      <c r="D167" s="194" t="s">
        <v>165</v>
      </c>
      <c r="E167" s="194"/>
      <c r="F167" s="194"/>
      <c r="G167" s="194"/>
      <c r="H167" s="194"/>
      <c r="I167" s="194"/>
      <c r="J167" s="194"/>
    </row>
    <row r="168" spans="1:10" ht="12.75" customHeight="1" x14ac:dyDescent="0.25">
      <c r="A168" s="192"/>
      <c r="B168" s="192"/>
      <c r="C168" s="192"/>
      <c r="D168" s="192"/>
      <c r="E168" s="192"/>
      <c r="F168" s="192"/>
      <c r="G168" s="192"/>
      <c r="H168" s="192"/>
      <c r="I168" s="192"/>
      <c r="J168" s="192"/>
    </row>
    <row r="169" spans="1:10" ht="45.9" customHeight="1" x14ac:dyDescent="0.25">
      <c r="A169" s="195" t="s">
        <v>166</v>
      </c>
      <c r="B169" s="195"/>
      <c r="C169" s="195"/>
      <c r="D169" s="195"/>
      <c r="E169" s="195"/>
      <c r="F169" s="195"/>
      <c r="G169" s="195"/>
      <c r="H169" s="195"/>
      <c r="I169" s="195"/>
      <c r="J169" s="195"/>
    </row>
    <row r="170" spans="1:10" ht="14.7" customHeight="1" x14ac:dyDescent="0.25">
      <c r="A170" s="187" t="s">
        <v>167</v>
      </c>
      <c r="B170" s="187"/>
      <c r="C170" s="187"/>
      <c r="D170" s="187"/>
      <c r="E170" s="187"/>
      <c r="F170" s="187"/>
      <c r="G170" s="187"/>
      <c r="H170" s="187"/>
      <c r="I170" s="187"/>
      <c r="J170" s="3" t="s">
        <v>69</v>
      </c>
    </row>
    <row r="171" spans="1:10" ht="14.7" customHeight="1" x14ac:dyDescent="0.25">
      <c r="A171" s="64" t="s">
        <v>5</v>
      </c>
      <c r="B171" s="188" t="s">
        <v>168</v>
      </c>
      <c r="C171" s="188"/>
      <c r="D171" s="188"/>
      <c r="E171" s="188"/>
      <c r="F171" s="188"/>
      <c r="G171" s="188"/>
      <c r="H171" s="188"/>
      <c r="I171" s="188"/>
      <c r="J171" s="51">
        <f>J59</f>
        <v>0</v>
      </c>
    </row>
    <row r="172" spans="1:10" ht="14.7" customHeight="1" x14ac:dyDescent="0.25">
      <c r="A172" s="64" t="s">
        <v>7</v>
      </c>
      <c r="B172" s="188" t="s">
        <v>65</v>
      </c>
      <c r="C172" s="188"/>
      <c r="D172" s="188"/>
      <c r="E172" s="188"/>
      <c r="F172" s="188"/>
      <c r="G172" s="188"/>
      <c r="H172" s="188"/>
      <c r="I172" s="188"/>
      <c r="J172" s="51">
        <f>J100</f>
        <v>0</v>
      </c>
    </row>
    <row r="173" spans="1:10" ht="14.7" customHeight="1" x14ac:dyDescent="0.25">
      <c r="A173" s="64" t="s">
        <v>10</v>
      </c>
      <c r="B173" s="188" t="s">
        <v>169</v>
      </c>
      <c r="C173" s="188"/>
      <c r="D173" s="188"/>
      <c r="E173" s="188"/>
      <c r="F173" s="188"/>
      <c r="G173" s="188"/>
      <c r="H173" s="188"/>
      <c r="I173" s="188"/>
      <c r="J173" s="51">
        <f>J110</f>
        <v>0</v>
      </c>
    </row>
    <row r="174" spans="1:10" ht="14.7" customHeight="1" x14ac:dyDescent="0.25">
      <c r="A174" s="64" t="s">
        <v>12</v>
      </c>
      <c r="B174" s="188" t="s">
        <v>170</v>
      </c>
      <c r="C174" s="188"/>
      <c r="D174" s="188"/>
      <c r="E174" s="188"/>
      <c r="F174" s="188"/>
      <c r="G174" s="188"/>
      <c r="H174" s="188"/>
      <c r="I174" s="188"/>
      <c r="J174" s="51">
        <f>J136</f>
        <v>0</v>
      </c>
    </row>
    <row r="175" spans="1:10" ht="14.7" customHeight="1" x14ac:dyDescent="0.25">
      <c r="A175" s="64" t="s">
        <v>85</v>
      </c>
      <c r="B175" s="188" t="s">
        <v>171</v>
      </c>
      <c r="C175" s="188"/>
      <c r="D175" s="188"/>
      <c r="E175" s="188"/>
      <c r="F175" s="188"/>
      <c r="G175" s="188"/>
      <c r="H175" s="188"/>
      <c r="I175" s="188"/>
      <c r="J175" s="51">
        <f>J144</f>
        <v>0</v>
      </c>
    </row>
    <row r="176" spans="1:10" ht="14.7" customHeight="1" x14ac:dyDescent="0.25">
      <c r="A176" s="189" t="s">
        <v>172</v>
      </c>
      <c r="B176" s="189"/>
      <c r="C176" s="189"/>
      <c r="D176" s="189"/>
      <c r="E176" s="189"/>
      <c r="F176" s="189"/>
      <c r="G176" s="189"/>
      <c r="H176" s="189"/>
      <c r="I176" s="189"/>
      <c r="J176" s="52">
        <f>SUM(J171:J175)</f>
        <v>0</v>
      </c>
    </row>
    <row r="177" spans="1:10" ht="14.7" customHeight="1" x14ac:dyDescent="0.25">
      <c r="A177" s="65" t="s">
        <v>87</v>
      </c>
      <c r="B177" s="190" t="s">
        <v>173</v>
      </c>
      <c r="C177" s="190"/>
      <c r="D177" s="190"/>
      <c r="E177" s="190"/>
      <c r="F177" s="190"/>
      <c r="G177" s="190"/>
      <c r="H177" s="190"/>
      <c r="I177" s="190"/>
      <c r="J177" s="5">
        <f>J162</f>
        <v>0</v>
      </c>
    </row>
    <row r="178" spans="1:10" ht="14.7" customHeight="1" x14ac:dyDescent="0.25">
      <c r="A178" s="189" t="s">
        <v>174</v>
      </c>
      <c r="B178" s="189"/>
      <c r="C178" s="189"/>
      <c r="D178" s="189"/>
      <c r="E178" s="189"/>
      <c r="F178" s="189"/>
      <c r="G178" s="189"/>
      <c r="H178" s="189"/>
      <c r="I178" s="189"/>
      <c r="J178" s="52">
        <f>SUM(J176:J177)</f>
        <v>0</v>
      </c>
    </row>
    <row r="179" spans="1:10" ht="17.100000000000001" customHeight="1" x14ac:dyDescent="0.25">
      <c r="A179" s="186" t="s">
        <v>175</v>
      </c>
      <c r="B179" s="186"/>
      <c r="C179" s="186"/>
      <c r="D179" s="186"/>
      <c r="E179" s="186"/>
      <c r="F179" s="186"/>
      <c r="G179" s="186"/>
      <c r="H179" s="186"/>
      <c r="I179" s="186"/>
      <c r="J179" s="186"/>
    </row>
    <row r="180" spans="1:10" ht="14.7" customHeight="1" x14ac:dyDescent="0.25">
      <c r="A180" s="143" t="s">
        <v>176</v>
      </c>
      <c r="B180" s="143"/>
      <c r="C180" s="143"/>
      <c r="D180" s="143"/>
      <c r="E180" s="143"/>
      <c r="F180" s="143"/>
      <c r="G180" s="143"/>
      <c r="H180" s="143"/>
      <c r="I180" s="143"/>
      <c r="J180" s="143"/>
    </row>
    <row r="181" spans="1:10" ht="39" customHeight="1" x14ac:dyDescent="0.25">
      <c r="A181" s="171" t="s">
        <v>177</v>
      </c>
      <c r="B181" s="171"/>
      <c r="C181" s="171"/>
      <c r="D181" s="171" t="s">
        <v>178</v>
      </c>
      <c r="E181" s="171"/>
      <c r="F181" s="171"/>
      <c r="G181" s="165" t="s">
        <v>179</v>
      </c>
      <c r="H181" s="165"/>
      <c r="I181" s="165" t="s">
        <v>180</v>
      </c>
      <c r="J181" s="165"/>
    </row>
    <row r="182" spans="1:10" ht="14.85" customHeight="1" x14ac:dyDescent="0.25">
      <c r="A182" s="166" t="s">
        <v>181</v>
      </c>
      <c r="B182" s="166"/>
      <c r="C182" s="166"/>
      <c r="D182" s="67">
        <v>1</v>
      </c>
      <c r="E182" s="68">
        <v>30</v>
      </c>
      <c r="F182" s="68">
        <f>E183</f>
        <v>1200</v>
      </c>
      <c r="G182" s="168">
        <v>0</v>
      </c>
      <c r="H182" s="168"/>
      <c r="I182" s="177">
        <f>ROUND((D182/E182*F182)*G182,2)</f>
        <v>0</v>
      </c>
      <c r="J182" s="177"/>
    </row>
    <row r="183" spans="1:10" ht="14.7" customHeight="1" x14ac:dyDescent="0.25">
      <c r="A183" s="166" t="s">
        <v>182</v>
      </c>
      <c r="B183" s="166"/>
      <c r="C183" s="166"/>
      <c r="D183" s="67">
        <v>1</v>
      </c>
      <c r="E183" s="167">
        <v>1200</v>
      </c>
      <c r="F183" s="167"/>
      <c r="G183" s="168">
        <f>J178</f>
        <v>0</v>
      </c>
      <c r="H183" s="168"/>
      <c r="I183" s="177">
        <f>ROUND((D183/E183)*G183,2)</f>
        <v>0</v>
      </c>
      <c r="J183" s="177"/>
    </row>
    <row r="184" spans="1:10" ht="14.7" customHeight="1" x14ac:dyDescent="0.25">
      <c r="A184" s="163" t="s">
        <v>183</v>
      </c>
      <c r="B184" s="163"/>
      <c r="C184" s="163"/>
      <c r="D184" s="163"/>
      <c r="E184" s="163"/>
      <c r="F184" s="163"/>
      <c r="G184" s="163"/>
      <c r="H184" s="163"/>
      <c r="I184" s="177">
        <f>SUM(I182+I183)</f>
        <v>0</v>
      </c>
      <c r="J184" s="177"/>
    </row>
    <row r="185" spans="1:10" ht="14.7" customHeight="1" x14ac:dyDescent="0.25">
      <c r="A185" s="179"/>
      <c r="B185" s="179"/>
      <c r="C185" s="179"/>
      <c r="D185" s="179"/>
      <c r="E185" s="179"/>
      <c r="F185" s="179"/>
      <c r="G185" s="179"/>
      <c r="H185" s="179"/>
      <c r="I185" s="179"/>
      <c r="J185" s="179"/>
    </row>
    <row r="186" spans="1:10" ht="14.7" customHeight="1" x14ac:dyDescent="0.25">
      <c r="A186" s="183" t="s">
        <v>184</v>
      </c>
      <c r="B186" s="183"/>
      <c r="C186" s="183"/>
      <c r="D186" s="70">
        <v>1</v>
      </c>
      <c r="E186" s="70">
        <v>30</v>
      </c>
      <c r="F186" s="71">
        <f>E187</f>
        <v>450</v>
      </c>
      <c r="G186" s="180">
        <v>0</v>
      </c>
      <c r="H186" s="180"/>
      <c r="I186" s="177">
        <f>ROUND((D186/E186*F186)*G186,2)</f>
        <v>0</v>
      </c>
      <c r="J186" s="177"/>
    </row>
    <row r="187" spans="1:10" ht="14.7" customHeight="1" x14ac:dyDescent="0.25">
      <c r="A187" s="183" t="s">
        <v>185</v>
      </c>
      <c r="B187" s="183"/>
      <c r="C187" s="183"/>
      <c r="D187" s="72">
        <v>1</v>
      </c>
      <c r="E187" s="184">
        <v>450</v>
      </c>
      <c r="F187" s="184"/>
      <c r="G187" s="180">
        <f>J178</f>
        <v>0</v>
      </c>
      <c r="H187" s="180"/>
      <c r="I187" s="177">
        <f>ROUND((D187/E187)*G187,2)</f>
        <v>0</v>
      </c>
      <c r="J187" s="177"/>
    </row>
    <row r="188" spans="1:10" ht="14.7" customHeight="1" x14ac:dyDescent="0.25">
      <c r="A188" s="163" t="s">
        <v>183</v>
      </c>
      <c r="B188" s="163"/>
      <c r="C188" s="163"/>
      <c r="D188" s="163"/>
      <c r="E188" s="163"/>
      <c r="F188" s="163"/>
      <c r="G188" s="163"/>
      <c r="H188" s="163"/>
      <c r="I188" s="177">
        <f>SUM(I186+I187)</f>
        <v>0</v>
      </c>
      <c r="J188" s="177"/>
    </row>
    <row r="189" spans="1:10" ht="14.7" customHeight="1" x14ac:dyDescent="0.25">
      <c r="A189" s="179"/>
      <c r="B189" s="179"/>
      <c r="C189" s="179"/>
      <c r="D189" s="179"/>
      <c r="E189" s="179"/>
      <c r="F189" s="179"/>
      <c r="G189" s="179"/>
      <c r="H189" s="179"/>
      <c r="I189" s="179"/>
      <c r="J189" s="179"/>
    </row>
    <row r="190" spans="1:10" ht="21" customHeight="1" x14ac:dyDescent="0.25">
      <c r="A190" s="183" t="s">
        <v>186</v>
      </c>
      <c r="B190" s="183"/>
      <c r="C190" s="183"/>
      <c r="D190" s="70">
        <v>1</v>
      </c>
      <c r="E190" s="70">
        <v>30</v>
      </c>
      <c r="F190" s="71">
        <f>E191</f>
        <v>2500</v>
      </c>
      <c r="G190" s="180">
        <v>0</v>
      </c>
      <c r="H190" s="180"/>
      <c r="I190" s="177">
        <f>ROUND((D190/E190*F190)*G190,2)</f>
        <v>0</v>
      </c>
      <c r="J190" s="177"/>
    </row>
    <row r="191" spans="1:10" ht="14.7" customHeight="1" x14ac:dyDescent="0.25">
      <c r="A191" s="183" t="s">
        <v>187</v>
      </c>
      <c r="B191" s="183"/>
      <c r="C191" s="183"/>
      <c r="D191" s="72">
        <v>1</v>
      </c>
      <c r="E191" s="184">
        <v>2500</v>
      </c>
      <c r="F191" s="184"/>
      <c r="G191" s="180">
        <f>J178</f>
        <v>0</v>
      </c>
      <c r="H191" s="180"/>
      <c r="I191" s="177">
        <f>ROUND((D191/E191)*G191,2)</f>
        <v>0</v>
      </c>
      <c r="J191" s="177"/>
    </row>
    <row r="192" spans="1:10" ht="14.7" customHeight="1" x14ac:dyDescent="0.25">
      <c r="A192" s="163" t="s">
        <v>183</v>
      </c>
      <c r="B192" s="163"/>
      <c r="C192" s="163"/>
      <c r="D192" s="163"/>
      <c r="E192" s="163"/>
      <c r="F192" s="163"/>
      <c r="G192" s="163"/>
      <c r="H192" s="163"/>
      <c r="I192" s="177">
        <f>SUM(I190+I191)</f>
        <v>0</v>
      </c>
      <c r="J192" s="177"/>
    </row>
    <row r="193" spans="1:10" ht="14.7" customHeight="1" x14ac:dyDescent="0.25">
      <c r="A193" s="179"/>
      <c r="B193" s="179"/>
      <c r="C193" s="179"/>
      <c r="D193" s="179"/>
      <c r="E193" s="179"/>
      <c r="F193" s="179"/>
      <c r="G193" s="179"/>
      <c r="H193" s="179"/>
      <c r="I193" s="179"/>
      <c r="J193" s="179"/>
    </row>
    <row r="194" spans="1:10" ht="22.5" customHeight="1" x14ac:dyDescent="0.25">
      <c r="A194" s="166" t="s">
        <v>188</v>
      </c>
      <c r="B194" s="166"/>
      <c r="C194" s="166"/>
      <c r="D194" s="68">
        <v>1</v>
      </c>
      <c r="E194" s="68">
        <v>30</v>
      </c>
      <c r="F194" s="73">
        <f>E195</f>
        <v>1500</v>
      </c>
      <c r="G194" s="185">
        <v>0</v>
      </c>
      <c r="H194" s="185"/>
      <c r="I194" s="177">
        <f>ROUND((D194/E194*F194)*G194,2)</f>
        <v>0</v>
      </c>
      <c r="J194" s="177"/>
    </row>
    <row r="195" spans="1:10" ht="22.35" customHeight="1" x14ac:dyDescent="0.25">
      <c r="A195" s="166" t="s">
        <v>189</v>
      </c>
      <c r="B195" s="166"/>
      <c r="C195" s="166"/>
      <c r="D195" s="68">
        <v>1</v>
      </c>
      <c r="E195" s="167">
        <v>1500</v>
      </c>
      <c r="F195" s="167"/>
      <c r="G195" s="180">
        <f>J178</f>
        <v>0</v>
      </c>
      <c r="H195" s="180"/>
      <c r="I195" s="177">
        <f>ROUND((D195/E195)*G195,2)</f>
        <v>0</v>
      </c>
      <c r="J195" s="177"/>
    </row>
    <row r="196" spans="1:10" ht="14.7" customHeight="1" x14ac:dyDescent="0.25">
      <c r="A196" s="181" t="s">
        <v>183</v>
      </c>
      <c r="B196" s="181"/>
      <c r="C196" s="181"/>
      <c r="D196" s="181"/>
      <c r="E196" s="181"/>
      <c r="F196" s="181"/>
      <c r="G196" s="181"/>
      <c r="H196" s="181"/>
      <c r="I196" s="182">
        <f>SUM(I194+I195)</f>
        <v>0</v>
      </c>
      <c r="J196" s="182"/>
    </row>
    <row r="197" spans="1:10" ht="14.7" customHeight="1" x14ac:dyDescent="0.25">
      <c r="A197" s="179"/>
      <c r="B197" s="179"/>
      <c r="C197" s="179"/>
      <c r="D197" s="179"/>
      <c r="E197" s="179"/>
      <c r="F197" s="179"/>
      <c r="G197" s="179"/>
      <c r="H197" s="179"/>
      <c r="I197" s="179"/>
      <c r="J197" s="179"/>
    </row>
    <row r="198" spans="1:10" ht="14.7" customHeight="1" x14ac:dyDescent="0.25">
      <c r="A198" s="174" t="s">
        <v>190</v>
      </c>
      <c r="B198" s="174"/>
      <c r="C198" s="174"/>
      <c r="D198" s="74">
        <v>1</v>
      </c>
      <c r="E198" s="74">
        <v>30</v>
      </c>
      <c r="F198" s="71">
        <f>E199</f>
        <v>300</v>
      </c>
      <c r="G198" s="176">
        <v>0</v>
      </c>
      <c r="H198" s="176"/>
      <c r="I198" s="177">
        <f>ROUND((D198/E198*F198)*G198,2)</f>
        <v>0</v>
      </c>
      <c r="J198" s="177"/>
    </row>
    <row r="199" spans="1:10" ht="14.7" customHeight="1" x14ac:dyDescent="0.25">
      <c r="A199" s="174" t="s">
        <v>191</v>
      </c>
      <c r="B199" s="174"/>
      <c r="C199" s="174"/>
      <c r="D199" s="74">
        <v>1</v>
      </c>
      <c r="E199" s="175">
        <v>300</v>
      </c>
      <c r="F199" s="175"/>
      <c r="G199" s="176">
        <f>J178</f>
        <v>0</v>
      </c>
      <c r="H199" s="176"/>
      <c r="I199" s="177">
        <f>ROUND((D199/E199)*G199,2)</f>
        <v>0</v>
      </c>
      <c r="J199" s="177"/>
    </row>
    <row r="200" spans="1:10" ht="14.7" customHeight="1" x14ac:dyDescent="0.25">
      <c r="A200" s="178" t="s">
        <v>183</v>
      </c>
      <c r="B200" s="178"/>
      <c r="C200" s="178"/>
      <c r="D200" s="178"/>
      <c r="E200" s="178"/>
      <c r="F200" s="178"/>
      <c r="G200" s="178"/>
      <c r="H200" s="178"/>
      <c r="I200" s="177">
        <f>SUM(I198+I199)</f>
        <v>0</v>
      </c>
      <c r="J200" s="177"/>
    </row>
    <row r="201" spans="1:10" ht="14.7" customHeight="1" x14ac:dyDescent="0.25">
      <c r="A201" s="179"/>
      <c r="B201" s="179"/>
      <c r="C201" s="179"/>
      <c r="D201" s="179"/>
      <c r="E201" s="179"/>
      <c r="F201" s="179"/>
      <c r="G201" s="179"/>
      <c r="H201" s="179"/>
      <c r="I201" s="179"/>
      <c r="J201" s="179"/>
    </row>
    <row r="202" spans="1:10" ht="22.5" customHeight="1" x14ac:dyDescent="0.25">
      <c r="A202" s="166" t="s">
        <v>192</v>
      </c>
      <c r="B202" s="166"/>
      <c r="C202" s="166"/>
      <c r="D202" s="75">
        <v>1</v>
      </c>
      <c r="E202" s="75" t="s">
        <v>193</v>
      </c>
      <c r="F202" s="69">
        <f>E203</f>
        <v>9000</v>
      </c>
      <c r="G202" s="168">
        <v>0</v>
      </c>
      <c r="H202" s="168"/>
      <c r="I202" s="169">
        <v>0</v>
      </c>
      <c r="J202" s="169"/>
    </row>
    <row r="203" spans="1:10" ht="22.5" customHeight="1" x14ac:dyDescent="0.25">
      <c r="A203" s="166" t="s">
        <v>194</v>
      </c>
      <c r="B203" s="166"/>
      <c r="C203" s="166"/>
      <c r="D203" s="75">
        <v>1</v>
      </c>
      <c r="E203" s="167">
        <v>9000</v>
      </c>
      <c r="F203" s="167"/>
      <c r="G203" s="168">
        <f>J178</f>
        <v>0</v>
      </c>
      <c r="H203" s="168"/>
      <c r="I203" s="169">
        <f>ROUND((D203/E203)*G203,2)</f>
        <v>0</v>
      </c>
      <c r="J203" s="169"/>
    </row>
    <row r="204" spans="1:10" ht="14.7" customHeight="1" x14ac:dyDescent="0.25">
      <c r="A204" s="163" t="s">
        <v>183</v>
      </c>
      <c r="B204" s="163"/>
      <c r="C204" s="163"/>
      <c r="D204" s="163"/>
      <c r="E204" s="163"/>
      <c r="F204" s="163"/>
      <c r="G204" s="163"/>
      <c r="H204" s="163"/>
      <c r="I204" s="169">
        <f>SUM(I202+I203)</f>
        <v>0</v>
      </c>
      <c r="J204" s="169"/>
    </row>
    <row r="205" spans="1:10" ht="14.7" customHeight="1" x14ac:dyDescent="0.25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</row>
    <row r="206" spans="1:10" ht="22.5" customHeight="1" x14ac:dyDescent="0.25">
      <c r="A206" s="166" t="s">
        <v>195</v>
      </c>
      <c r="B206" s="166"/>
      <c r="C206" s="166"/>
      <c r="D206" s="75">
        <v>1</v>
      </c>
      <c r="E206" s="75" t="s">
        <v>193</v>
      </c>
      <c r="F206" s="69">
        <f>E207</f>
        <v>100000</v>
      </c>
      <c r="G206" s="168">
        <v>0</v>
      </c>
      <c r="H206" s="168"/>
      <c r="I206" s="169">
        <v>0</v>
      </c>
      <c r="J206" s="169"/>
    </row>
    <row r="207" spans="1:10" ht="26.25" customHeight="1" x14ac:dyDescent="0.25">
      <c r="A207" s="166" t="s">
        <v>196</v>
      </c>
      <c r="B207" s="166"/>
      <c r="C207" s="166"/>
      <c r="D207" s="75">
        <v>1</v>
      </c>
      <c r="E207" s="167">
        <v>100000</v>
      </c>
      <c r="F207" s="167"/>
      <c r="G207" s="168">
        <f>J178</f>
        <v>0</v>
      </c>
      <c r="H207" s="168"/>
      <c r="I207" s="169">
        <f>ROUND((D207/E207)*G207,2)</f>
        <v>0</v>
      </c>
      <c r="J207" s="169"/>
    </row>
    <row r="208" spans="1:10" ht="14.7" customHeight="1" x14ac:dyDescent="0.25">
      <c r="A208" s="163" t="s">
        <v>183</v>
      </c>
      <c r="B208" s="163"/>
      <c r="C208" s="163"/>
      <c r="D208" s="163"/>
      <c r="E208" s="163"/>
      <c r="F208" s="163"/>
      <c r="G208" s="163"/>
      <c r="H208" s="163"/>
      <c r="I208" s="169">
        <f>SUM(I206+I207)</f>
        <v>0</v>
      </c>
      <c r="J208" s="169"/>
    </row>
    <row r="209" spans="1:10" ht="14.7" customHeight="1" x14ac:dyDescent="0.25">
      <c r="A209" s="170"/>
      <c r="B209" s="170"/>
      <c r="C209" s="170"/>
      <c r="D209" s="170"/>
      <c r="E209" s="170"/>
      <c r="F209" s="170"/>
      <c r="G209" s="170"/>
      <c r="H209" s="170"/>
      <c r="I209" s="170"/>
      <c r="J209" s="170"/>
    </row>
    <row r="210" spans="1:10" ht="54.75" customHeight="1" x14ac:dyDescent="0.25">
      <c r="A210" s="66" t="s">
        <v>197</v>
      </c>
      <c r="B210" s="171" t="s">
        <v>198</v>
      </c>
      <c r="C210" s="171"/>
      <c r="D210" s="171"/>
      <c r="E210" s="76" t="s">
        <v>199</v>
      </c>
      <c r="F210" s="172" t="s">
        <v>200</v>
      </c>
      <c r="G210" s="172"/>
      <c r="H210" s="76" t="s">
        <v>201</v>
      </c>
      <c r="I210" s="76" t="s">
        <v>202</v>
      </c>
      <c r="J210" s="76" t="s">
        <v>203</v>
      </c>
    </row>
    <row r="211" spans="1:10" ht="14.7" customHeight="1" x14ac:dyDescent="0.25">
      <c r="A211" s="140"/>
      <c r="B211" s="140"/>
      <c r="C211" s="140"/>
      <c r="D211" s="140"/>
      <c r="E211" s="140"/>
      <c r="F211" s="140"/>
      <c r="G211" s="140"/>
      <c r="H211" s="140"/>
      <c r="I211" s="140"/>
      <c r="J211" s="140"/>
    </row>
    <row r="212" spans="1:10" ht="105.6" x14ac:dyDescent="0.25">
      <c r="A212" s="77" t="s">
        <v>204</v>
      </c>
      <c r="B212" s="78">
        <v>1</v>
      </c>
      <c r="C212" s="78">
        <v>30</v>
      </c>
      <c r="D212" s="79">
        <f>C213</f>
        <v>760</v>
      </c>
      <c r="E212" s="80">
        <v>16</v>
      </c>
      <c r="F212" s="81" t="s">
        <v>205</v>
      </c>
      <c r="G212" s="81" t="s">
        <v>206</v>
      </c>
      <c r="H212" s="82">
        <f>ROUND((B212/(C212*D212))*E212*(F212/G212),7)</f>
        <v>3.7000000000000002E-6</v>
      </c>
      <c r="I212" s="63">
        <v>0</v>
      </c>
      <c r="J212" s="63">
        <f>ROUND(H212*I212,2)</f>
        <v>0</v>
      </c>
    </row>
    <row r="213" spans="1:10" ht="52.8" x14ac:dyDescent="0.25">
      <c r="A213" s="77" t="s">
        <v>207</v>
      </c>
      <c r="B213" s="78">
        <v>1</v>
      </c>
      <c r="C213" s="162">
        <v>760</v>
      </c>
      <c r="D213" s="162"/>
      <c r="E213" s="80">
        <v>16</v>
      </c>
      <c r="F213" s="81" t="s">
        <v>205</v>
      </c>
      <c r="G213" s="81" t="s">
        <v>206</v>
      </c>
      <c r="H213" s="82">
        <f>ROUND((B213/C213)*E213*(F213/G213),7)</f>
        <v>1.115E-4</v>
      </c>
      <c r="I213" s="63">
        <f>J178</f>
        <v>0</v>
      </c>
      <c r="J213" s="63">
        <f>ROUND(H213*I213,2)</f>
        <v>0</v>
      </c>
    </row>
    <row r="214" spans="1:10" ht="92.4" x14ac:dyDescent="0.25">
      <c r="A214" s="77" t="s">
        <v>208</v>
      </c>
      <c r="B214" s="78">
        <v>1</v>
      </c>
      <c r="C214" s="162">
        <v>760</v>
      </c>
      <c r="D214" s="162"/>
      <c r="E214" s="80">
        <v>16</v>
      </c>
      <c r="F214" s="81" t="s">
        <v>205</v>
      </c>
      <c r="G214" s="81" t="s">
        <v>206</v>
      </c>
      <c r="H214" s="82">
        <f>ROUND((B214/C214)*E214*(F214/G214),7)</f>
        <v>1.115E-4</v>
      </c>
      <c r="I214" s="63">
        <f>J178</f>
        <v>0</v>
      </c>
      <c r="J214" s="63">
        <f>ROUND(H214*I214,2)</f>
        <v>0</v>
      </c>
    </row>
    <row r="215" spans="1:10" ht="32.25" customHeight="1" x14ac:dyDescent="0.25">
      <c r="A215" s="163" t="s">
        <v>183</v>
      </c>
      <c r="B215" s="163"/>
      <c r="C215" s="163"/>
      <c r="D215" s="163"/>
      <c r="E215" s="163"/>
      <c r="F215" s="163"/>
      <c r="G215" s="163"/>
      <c r="H215" s="163"/>
      <c r="I215" s="163"/>
      <c r="J215" s="63">
        <f>SUM(J212:J214)</f>
        <v>0</v>
      </c>
    </row>
    <row r="216" spans="1:10" ht="14.7" customHeight="1" x14ac:dyDescent="0.25">
      <c r="A216" s="156"/>
      <c r="B216" s="156"/>
      <c r="C216" s="156"/>
      <c r="D216" s="156"/>
      <c r="E216" s="156"/>
      <c r="F216" s="156"/>
      <c r="G216" s="156"/>
      <c r="H216" s="156"/>
      <c r="I216" s="156"/>
      <c r="J216" s="156"/>
    </row>
    <row r="217" spans="1:10" ht="17.100000000000001" customHeight="1" x14ac:dyDescent="0.25">
      <c r="A217" s="164" t="s">
        <v>209</v>
      </c>
      <c r="B217" s="164"/>
      <c r="C217" s="164"/>
      <c r="D217" s="164"/>
      <c r="E217" s="164"/>
      <c r="F217" s="164"/>
      <c r="G217" s="164"/>
      <c r="H217" s="164"/>
      <c r="I217" s="164"/>
      <c r="J217" s="164"/>
    </row>
    <row r="218" spans="1:10" ht="27.6" customHeight="1" x14ac:dyDescent="0.25">
      <c r="A218" s="144" t="s">
        <v>210</v>
      </c>
      <c r="B218" s="144"/>
      <c r="C218" s="144"/>
      <c r="D218" s="144"/>
      <c r="E218" s="144"/>
      <c r="F218" s="165" t="s">
        <v>211</v>
      </c>
      <c r="G218" s="165"/>
      <c r="H218" s="3" t="s">
        <v>212</v>
      </c>
      <c r="I218" s="165" t="s">
        <v>213</v>
      </c>
      <c r="J218" s="165"/>
    </row>
    <row r="219" spans="1:10" ht="27.6" customHeight="1" x14ac:dyDescent="0.25">
      <c r="A219" s="149" t="s">
        <v>18</v>
      </c>
      <c r="B219" s="149"/>
      <c r="C219" s="149"/>
      <c r="D219" s="149"/>
      <c r="E219" s="149"/>
      <c r="F219" s="159">
        <v>0</v>
      </c>
      <c r="G219" s="159"/>
      <c r="H219" s="83">
        <f t="shared" ref="H219:H226" si="1">I13</f>
        <v>0</v>
      </c>
      <c r="I219" s="159">
        <f t="shared" ref="I219:I225" si="2">ROUND(F219*H219,2)</f>
        <v>0</v>
      </c>
      <c r="J219" s="159"/>
    </row>
    <row r="220" spans="1:10" ht="27.6" customHeight="1" x14ac:dyDescent="0.25">
      <c r="A220" s="149" t="s">
        <v>20</v>
      </c>
      <c r="B220" s="149"/>
      <c r="C220" s="149"/>
      <c r="D220" s="149"/>
      <c r="E220" s="149"/>
      <c r="F220" s="158">
        <f>I184</f>
        <v>0</v>
      </c>
      <c r="G220" s="158"/>
      <c r="H220" s="83">
        <f t="shared" si="1"/>
        <v>1185.76</v>
      </c>
      <c r="I220" s="159">
        <f t="shared" si="2"/>
        <v>0</v>
      </c>
      <c r="J220" s="159"/>
    </row>
    <row r="221" spans="1:10" ht="27.6" customHeight="1" x14ac:dyDescent="0.25">
      <c r="A221" s="149" t="s">
        <v>21</v>
      </c>
      <c r="B221" s="149"/>
      <c r="C221" s="149"/>
      <c r="D221" s="149"/>
      <c r="E221" s="149"/>
      <c r="F221" s="158">
        <f>I188</f>
        <v>0</v>
      </c>
      <c r="G221" s="158"/>
      <c r="H221" s="83">
        <f t="shared" si="1"/>
        <v>237.26</v>
      </c>
      <c r="I221" s="159">
        <f t="shared" si="2"/>
        <v>0</v>
      </c>
      <c r="J221" s="159"/>
    </row>
    <row r="222" spans="1:10" ht="27.6" customHeight="1" x14ac:dyDescent="0.25">
      <c r="A222" s="149" t="s">
        <v>22</v>
      </c>
      <c r="B222" s="149"/>
      <c r="C222" s="149"/>
      <c r="D222" s="149"/>
      <c r="E222" s="149"/>
      <c r="F222" s="158">
        <f>I192</f>
        <v>0</v>
      </c>
      <c r="G222" s="158"/>
      <c r="H222" s="83">
        <f t="shared" si="1"/>
        <v>89.31</v>
      </c>
      <c r="I222" s="159">
        <f t="shared" si="2"/>
        <v>0</v>
      </c>
      <c r="J222" s="159"/>
    </row>
    <row r="223" spans="1:10" ht="27.6" customHeight="1" x14ac:dyDescent="0.25">
      <c r="A223" s="149" t="s">
        <v>23</v>
      </c>
      <c r="B223" s="149"/>
      <c r="C223" s="149"/>
      <c r="D223" s="149"/>
      <c r="E223" s="149"/>
      <c r="F223" s="159">
        <v>0</v>
      </c>
      <c r="G223" s="159"/>
      <c r="H223" s="83">
        <f t="shared" si="1"/>
        <v>0</v>
      </c>
      <c r="I223" s="159">
        <f t="shared" si="2"/>
        <v>0</v>
      </c>
      <c r="J223" s="159"/>
    </row>
    <row r="224" spans="1:10" ht="27.6" customHeight="1" x14ac:dyDescent="0.25">
      <c r="A224" s="149" t="s">
        <v>24</v>
      </c>
      <c r="B224" s="149"/>
      <c r="C224" s="149"/>
      <c r="D224" s="149"/>
      <c r="E224" s="149"/>
      <c r="F224" s="158">
        <f>I196</f>
        <v>0</v>
      </c>
      <c r="G224" s="158"/>
      <c r="H224" s="83">
        <f t="shared" si="1"/>
        <v>305.70999999999998</v>
      </c>
      <c r="I224" s="159">
        <f t="shared" si="2"/>
        <v>0</v>
      </c>
      <c r="J224" s="159"/>
    </row>
    <row r="225" spans="1:10" ht="27.6" customHeight="1" x14ac:dyDescent="0.25">
      <c r="A225" s="149" t="s">
        <v>214</v>
      </c>
      <c r="B225" s="149"/>
      <c r="C225" s="149"/>
      <c r="D225" s="149"/>
      <c r="E225" s="149"/>
      <c r="F225" s="158">
        <f>I200</f>
        <v>0</v>
      </c>
      <c r="G225" s="158"/>
      <c r="H225" s="83">
        <f t="shared" si="1"/>
        <v>98.76</v>
      </c>
      <c r="I225" s="159">
        <f t="shared" si="2"/>
        <v>0</v>
      </c>
      <c r="J225" s="159"/>
    </row>
    <row r="226" spans="1:10" ht="27.6" customHeight="1" x14ac:dyDescent="0.25">
      <c r="A226" s="152" t="s">
        <v>29</v>
      </c>
      <c r="B226" s="152"/>
      <c r="C226" s="152"/>
      <c r="D226" s="152"/>
      <c r="E226" s="152"/>
      <c r="F226" s="152"/>
      <c r="G226" s="152"/>
      <c r="H226" s="84">
        <f t="shared" si="1"/>
        <v>1916.8</v>
      </c>
      <c r="I226" s="153">
        <f>SUM(I219:I225)</f>
        <v>0</v>
      </c>
      <c r="J226" s="153"/>
    </row>
    <row r="227" spans="1:10" ht="15.75" customHeight="1" x14ac:dyDescent="0.25">
      <c r="A227" s="160"/>
      <c r="B227" s="160"/>
      <c r="C227" s="160"/>
      <c r="D227" s="160"/>
      <c r="E227" s="160"/>
      <c r="F227" s="160"/>
      <c r="G227" s="160"/>
      <c r="H227" s="160"/>
      <c r="I227" s="160"/>
      <c r="J227" s="160"/>
    </row>
    <row r="228" spans="1:10" ht="14.7" customHeight="1" x14ac:dyDescent="0.25">
      <c r="A228" s="161" t="s">
        <v>215</v>
      </c>
      <c r="B228" s="161"/>
      <c r="C228" s="161"/>
      <c r="D228" s="161"/>
      <c r="E228" s="161"/>
      <c r="F228" s="157">
        <f>I204</f>
        <v>0</v>
      </c>
      <c r="G228" s="157"/>
      <c r="H228" s="85">
        <f>J23</f>
        <v>6975.29</v>
      </c>
      <c r="I228" s="154">
        <f>ROUND(F228*H228,2)</f>
        <v>0</v>
      </c>
      <c r="J228" s="154"/>
    </row>
    <row r="229" spans="1:10" ht="22.35" customHeight="1" x14ac:dyDescent="0.25">
      <c r="A229" s="143" t="s">
        <v>216</v>
      </c>
      <c r="B229" s="143"/>
      <c r="C229" s="143"/>
      <c r="D229" s="143"/>
      <c r="E229" s="143"/>
      <c r="F229" s="150">
        <f>I208</f>
        <v>0</v>
      </c>
      <c r="G229" s="150"/>
      <c r="H229" s="85">
        <f>J27</f>
        <v>8992.76</v>
      </c>
      <c r="I229" s="154">
        <f>ROUND(F229*H229,2)</f>
        <v>0</v>
      </c>
      <c r="J229" s="154"/>
    </row>
    <row r="230" spans="1:10" ht="14.7" customHeight="1" x14ac:dyDescent="0.25">
      <c r="A230" s="152" t="s">
        <v>36</v>
      </c>
      <c r="B230" s="152"/>
      <c r="C230" s="152"/>
      <c r="D230" s="152"/>
      <c r="E230" s="152"/>
      <c r="F230" s="152"/>
      <c r="G230" s="152"/>
      <c r="H230" s="84">
        <f>J28</f>
        <v>15968.05</v>
      </c>
      <c r="I230" s="153">
        <f>SUM(I228:I229)</f>
        <v>0</v>
      </c>
      <c r="J230" s="153"/>
    </row>
    <row r="231" spans="1:10" ht="14.7" customHeight="1" x14ac:dyDescent="0.25">
      <c r="A231" s="156"/>
      <c r="B231" s="156"/>
      <c r="C231" s="156"/>
      <c r="D231" s="156"/>
      <c r="E231" s="156"/>
      <c r="F231" s="156"/>
      <c r="G231" s="156"/>
      <c r="H231" s="156"/>
      <c r="I231" s="156"/>
      <c r="J231" s="156"/>
    </row>
    <row r="232" spans="1:10" ht="22.35" customHeight="1" x14ac:dyDescent="0.25">
      <c r="A232" s="149" t="s">
        <v>217</v>
      </c>
      <c r="B232" s="149"/>
      <c r="C232" s="149"/>
      <c r="D232" s="149"/>
      <c r="E232" s="149"/>
      <c r="F232" s="157">
        <f>J213</f>
        <v>0</v>
      </c>
      <c r="G232" s="157"/>
      <c r="H232" s="86">
        <f>J32</f>
        <v>320.58</v>
      </c>
      <c r="I232" s="151">
        <f>ROUND(F232*H232,2)</f>
        <v>0</v>
      </c>
      <c r="J232" s="151"/>
    </row>
    <row r="233" spans="1:10" ht="22.35" customHeight="1" x14ac:dyDescent="0.25">
      <c r="A233" s="149" t="s">
        <v>218</v>
      </c>
      <c r="B233" s="149"/>
      <c r="C233" s="149"/>
      <c r="D233" s="149"/>
      <c r="E233" s="149"/>
      <c r="F233" s="150">
        <f>J214</f>
        <v>0</v>
      </c>
      <c r="G233" s="150"/>
      <c r="H233" s="86">
        <f>J31</f>
        <v>320.58</v>
      </c>
      <c r="I233" s="151">
        <f>ROUND(F233*H233,2)</f>
        <v>0</v>
      </c>
      <c r="J233" s="151"/>
    </row>
    <row r="234" spans="1:10" ht="14.7" customHeight="1" x14ac:dyDescent="0.25">
      <c r="A234" s="152" t="s">
        <v>219</v>
      </c>
      <c r="B234" s="152"/>
      <c r="C234" s="152"/>
      <c r="D234" s="152"/>
      <c r="E234" s="152"/>
      <c r="F234" s="152"/>
      <c r="G234" s="152"/>
      <c r="H234" s="84">
        <f>J33</f>
        <v>641.16</v>
      </c>
      <c r="I234" s="153">
        <f>SUM(I232:I233)</f>
        <v>0</v>
      </c>
      <c r="J234" s="153"/>
    </row>
    <row r="235" spans="1:10" ht="12.75" customHeight="1" x14ac:dyDescent="0.25">
      <c r="A235" s="140"/>
      <c r="B235" s="140"/>
      <c r="C235" s="140"/>
      <c r="D235" s="140"/>
      <c r="E235" s="140"/>
      <c r="F235" s="140"/>
      <c r="G235" s="140"/>
      <c r="H235" s="140"/>
      <c r="I235" s="140"/>
      <c r="J235" s="140"/>
    </row>
    <row r="236" spans="1:10" ht="14.7" customHeight="1" x14ac:dyDescent="0.25">
      <c r="A236" s="149" t="s">
        <v>45</v>
      </c>
      <c r="B236" s="149"/>
      <c r="C236" s="149"/>
      <c r="D236" s="149"/>
      <c r="E236" s="149"/>
      <c r="F236" s="149"/>
      <c r="G236" s="149"/>
      <c r="H236" s="85">
        <v>0</v>
      </c>
      <c r="I236" s="154">
        <f>J236</f>
        <v>0</v>
      </c>
      <c r="J236" s="154"/>
    </row>
    <row r="237" spans="1:10" ht="14.7" customHeight="1" x14ac:dyDescent="0.25">
      <c r="A237" s="155" t="s">
        <v>46</v>
      </c>
      <c r="B237" s="155"/>
      <c r="C237" s="155"/>
      <c r="D237" s="155"/>
      <c r="E237" s="155"/>
      <c r="F237" s="155"/>
      <c r="G237" s="155"/>
      <c r="H237" s="87">
        <v>0</v>
      </c>
      <c r="I237" s="146">
        <f>I236</f>
        <v>0</v>
      </c>
      <c r="J237" s="146"/>
    </row>
    <row r="238" spans="1:10" ht="14.7" customHeight="1" x14ac:dyDescent="0.25">
      <c r="A238" s="140"/>
      <c r="B238" s="140"/>
      <c r="C238" s="140"/>
      <c r="D238" s="140"/>
      <c r="E238" s="140"/>
      <c r="F238" s="140"/>
      <c r="G238" s="140"/>
      <c r="H238" s="140"/>
      <c r="I238" s="140"/>
      <c r="J238" s="140"/>
    </row>
    <row r="239" spans="1:10" ht="14.7" customHeight="1" x14ac:dyDescent="0.25">
      <c r="A239" s="145" t="s">
        <v>183</v>
      </c>
      <c r="B239" s="145"/>
      <c r="C239" s="145"/>
      <c r="D239" s="145"/>
      <c r="E239" s="145"/>
      <c r="F239" s="145"/>
      <c r="G239" s="145"/>
      <c r="H239" s="87">
        <f>ROUND(H226+H230+H234+H237,2)</f>
        <v>18526.009999999998</v>
      </c>
      <c r="I239" s="146">
        <f>ROUND(I226+I230+I234+I237,2)</f>
        <v>0</v>
      </c>
      <c r="J239" s="146"/>
    </row>
    <row r="240" spans="1:10" ht="12.75" customHeight="1" x14ac:dyDescent="0.25">
      <c r="A240" s="140"/>
      <c r="B240" s="140"/>
      <c r="C240" s="140"/>
      <c r="D240" s="140"/>
      <c r="E240" s="140"/>
      <c r="F240" s="140"/>
      <c r="G240" s="140"/>
      <c r="H240" s="140"/>
      <c r="I240" s="140"/>
      <c r="J240" s="140"/>
    </row>
    <row r="241" spans="1:10" ht="20.100000000000001" customHeight="1" x14ac:dyDescent="0.25">
      <c r="A241" s="147" t="s">
        <v>220</v>
      </c>
      <c r="B241" s="147"/>
      <c r="C241" s="147"/>
      <c r="D241" s="147"/>
      <c r="E241" s="147"/>
      <c r="F241" s="147"/>
      <c r="G241" s="147"/>
      <c r="H241" s="147"/>
      <c r="I241" s="142">
        <f>I239</f>
        <v>0</v>
      </c>
      <c r="J241" s="142"/>
    </row>
    <row r="242" spans="1:10" ht="12.75" customHeight="1" x14ac:dyDescent="0.25">
      <c r="A242" s="140"/>
      <c r="B242" s="140"/>
      <c r="C242" s="140"/>
      <c r="D242" s="140"/>
      <c r="E242" s="140"/>
      <c r="F242" s="140"/>
      <c r="G242" s="140"/>
      <c r="H242" s="140"/>
      <c r="I242" s="140"/>
      <c r="J242" s="140"/>
    </row>
    <row r="243" spans="1:10" ht="20.100000000000001" customHeight="1" x14ac:dyDescent="0.25">
      <c r="A243" s="148" t="s">
        <v>221</v>
      </c>
      <c r="B243" s="148"/>
      <c r="C243" s="148"/>
      <c r="D243" s="148"/>
      <c r="E243" s="148"/>
      <c r="F243" s="148"/>
      <c r="G243" s="148"/>
      <c r="H243" s="148"/>
      <c r="I243" s="142">
        <f>H10</f>
        <v>12</v>
      </c>
      <c r="J243" s="142"/>
    </row>
    <row r="244" spans="1:10" ht="12.75" customHeight="1" x14ac:dyDescent="0.25">
      <c r="A244" s="140"/>
      <c r="B244" s="140"/>
      <c r="C244" s="140"/>
      <c r="D244" s="140"/>
      <c r="E244" s="140"/>
      <c r="F244" s="140"/>
      <c r="G244" s="140"/>
      <c r="H244" s="140"/>
      <c r="I244" s="140"/>
      <c r="J244" s="140"/>
    </row>
    <row r="245" spans="1:10" ht="20.100000000000001" customHeight="1" x14ac:dyDescent="0.25">
      <c r="A245" s="141" t="s">
        <v>222</v>
      </c>
      <c r="B245" s="141"/>
      <c r="C245" s="141"/>
      <c r="D245" s="141"/>
      <c r="E245" s="141"/>
      <c r="F245" s="141"/>
      <c r="G245" s="141"/>
      <c r="H245" s="141"/>
      <c r="I245" s="142">
        <f>ROUND(I239*I243,2)</f>
        <v>0</v>
      </c>
      <c r="J245" s="142"/>
    </row>
    <row r="246" spans="1:10" ht="12.75" customHeight="1" x14ac:dyDescent="0.25">
      <c r="A246" s="140"/>
      <c r="B246" s="140"/>
      <c r="C246" s="140"/>
      <c r="D246" s="140"/>
      <c r="E246" s="140"/>
      <c r="F246" s="140"/>
      <c r="G246" s="140"/>
      <c r="H246" s="140"/>
      <c r="I246" s="140"/>
      <c r="J246" s="140"/>
    </row>
    <row r="247" spans="1:10" ht="27.6" customHeight="1" x14ac:dyDescent="0.25">
      <c r="A247" s="143" t="s">
        <v>223</v>
      </c>
      <c r="B247" s="143"/>
      <c r="C247" s="143"/>
      <c r="D247" s="143"/>
      <c r="E247" s="143"/>
      <c r="F247" s="143"/>
      <c r="G247" s="143"/>
      <c r="H247" s="143"/>
      <c r="I247" s="143"/>
      <c r="J247" s="143"/>
    </row>
    <row r="248" spans="1:10" ht="12.75" customHeight="1" x14ac:dyDescent="0.25">
      <c r="A248" s="144" t="s">
        <v>224</v>
      </c>
      <c r="B248" s="144"/>
      <c r="C248" s="144"/>
      <c r="D248" s="144"/>
      <c r="E248" s="144"/>
      <c r="F248" s="144"/>
      <c r="G248" s="144" t="s">
        <v>225</v>
      </c>
      <c r="H248" s="144"/>
      <c r="I248" s="144"/>
      <c r="J248" s="144"/>
    </row>
    <row r="249" spans="1:10" x14ac:dyDescent="0.25">
      <c r="A249" s="138" t="s">
        <v>226</v>
      </c>
      <c r="B249" s="138"/>
      <c r="C249" s="138"/>
      <c r="D249" s="138"/>
      <c r="E249" s="138"/>
      <c r="F249" s="138"/>
      <c r="G249" s="139">
        <v>3</v>
      </c>
      <c r="H249" s="139"/>
      <c r="I249" s="139"/>
      <c r="J249" s="139"/>
    </row>
  </sheetData>
  <sheetProtection selectLockedCells="1" selectUnlockedCells="1"/>
  <mergeCells count="371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F12"/>
    <mergeCell ref="G12:H12"/>
    <mergeCell ref="I12:J12"/>
    <mergeCell ref="A13:F13"/>
    <mergeCell ref="G13:H13"/>
    <mergeCell ref="I13:J13"/>
    <mergeCell ref="A14:F14"/>
    <mergeCell ref="G14:H14"/>
    <mergeCell ref="I14:J14"/>
    <mergeCell ref="A15:F15"/>
    <mergeCell ref="G15:H15"/>
    <mergeCell ref="I15:J15"/>
    <mergeCell ref="A16:F16"/>
    <mergeCell ref="G16:H16"/>
    <mergeCell ref="I16:J16"/>
    <mergeCell ref="A17:F17"/>
    <mergeCell ref="G17:H17"/>
    <mergeCell ref="I17:J17"/>
    <mergeCell ref="A18:F18"/>
    <mergeCell ref="G18:H18"/>
    <mergeCell ref="I18:J18"/>
    <mergeCell ref="A19:F19"/>
    <mergeCell ref="G19:H19"/>
    <mergeCell ref="I19:J19"/>
    <mergeCell ref="A20:H20"/>
    <mergeCell ref="I20:J20"/>
    <mergeCell ref="A21:J21"/>
    <mergeCell ref="A22:G22"/>
    <mergeCell ref="H22:I22"/>
    <mergeCell ref="A23:G23"/>
    <mergeCell ref="H23:I23"/>
    <mergeCell ref="A24:G24"/>
    <mergeCell ref="H24:I24"/>
    <mergeCell ref="A25:G25"/>
    <mergeCell ref="H25:I25"/>
    <mergeCell ref="A26:G26"/>
    <mergeCell ref="H26:I26"/>
    <mergeCell ref="A27:G27"/>
    <mergeCell ref="H27:I27"/>
    <mergeCell ref="A28:I28"/>
    <mergeCell ref="A29:J29"/>
    <mergeCell ref="A30:G30"/>
    <mergeCell ref="H30:I30"/>
    <mergeCell ref="A31:G31"/>
    <mergeCell ref="H31:I31"/>
    <mergeCell ref="A32:G32"/>
    <mergeCell ref="H32:I32"/>
    <mergeCell ref="A33:I33"/>
    <mergeCell ref="A34:J34"/>
    <mergeCell ref="A35:G35"/>
    <mergeCell ref="H35:I35"/>
    <mergeCell ref="A36:I36"/>
    <mergeCell ref="A37:J37"/>
    <mergeCell ref="A38:G38"/>
    <mergeCell ref="H38:I38"/>
    <mergeCell ref="A39:I39"/>
    <mergeCell ref="A40:J40"/>
    <mergeCell ref="A41:G41"/>
    <mergeCell ref="H41:I41"/>
    <mergeCell ref="A42:I42"/>
    <mergeCell ref="A43:J43"/>
    <mergeCell ref="A44:I44"/>
    <mergeCell ref="A45:J45"/>
    <mergeCell ref="A46:J46"/>
    <mergeCell ref="A47:J47"/>
    <mergeCell ref="A48:J48"/>
    <mergeCell ref="B49:G49"/>
    <mergeCell ref="H49:J49"/>
    <mergeCell ref="B50:G50"/>
    <mergeCell ref="H50:J50"/>
    <mergeCell ref="B51:G51"/>
    <mergeCell ref="H51:J51"/>
    <mergeCell ref="B52:G52"/>
    <mergeCell ref="H52:J52"/>
    <mergeCell ref="B53:G53"/>
    <mergeCell ref="H53:J53"/>
    <mergeCell ref="A54:J54"/>
    <mergeCell ref="A55:J55"/>
    <mergeCell ref="B56:G56"/>
    <mergeCell ref="H56:I56"/>
    <mergeCell ref="B57:I57"/>
    <mergeCell ref="B58:H58"/>
    <mergeCell ref="A59:I59"/>
    <mergeCell ref="A60:J60"/>
    <mergeCell ref="A61:J61"/>
    <mergeCell ref="A62:J62"/>
    <mergeCell ref="B63:I63"/>
    <mergeCell ref="B64:H64"/>
    <mergeCell ref="B65:H65"/>
    <mergeCell ref="A66:I66"/>
    <mergeCell ref="B67:I67"/>
    <mergeCell ref="A68:I68"/>
    <mergeCell ref="A69:J69"/>
    <mergeCell ref="A70:J70"/>
    <mergeCell ref="B71:H71"/>
    <mergeCell ref="B72:H72"/>
    <mergeCell ref="B73:H73"/>
    <mergeCell ref="B74:D74"/>
    <mergeCell ref="B75:H75"/>
    <mergeCell ref="B76:H76"/>
    <mergeCell ref="B77:H77"/>
    <mergeCell ref="B78:H78"/>
    <mergeCell ref="B79:H79"/>
    <mergeCell ref="A80:H80"/>
    <mergeCell ref="A81:J81"/>
    <mergeCell ref="A82:J82"/>
    <mergeCell ref="B83:I83"/>
    <mergeCell ref="B84:I84"/>
    <mergeCell ref="B85:H85"/>
    <mergeCell ref="B86:H86"/>
    <mergeCell ref="B87:H87"/>
    <mergeCell ref="B88:I88"/>
    <mergeCell ref="B89:H89"/>
    <mergeCell ref="B90:H90"/>
    <mergeCell ref="B91:I91"/>
    <mergeCell ref="B92:I92"/>
    <mergeCell ref="A93:I93"/>
    <mergeCell ref="A94:J94"/>
    <mergeCell ref="A95:J95"/>
    <mergeCell ref="B96:I96"/>
    <mergeCell ref="C97:I97"/>
    <mergeCell ref="C98:I98"/>
    <mergeCell ref="C99:I99"/>
    <mergeCell ref="A100:I100"/>
    <mergeCell ref="A101:J101"/>
    <mergeCell ref="A102:J102"/>
    <mergeCell ref="B103:I103"/>
    <mergeCell ref="B104:I104"/>
    <mergeCell ref="B105:I105"/>
    <mergeCell ref="B106:H106"/>
    <mergeCell ref="B107:I107"/>
    <mergeCell ref="B108:I108"/>
    <mergeCell ref="B109:H109"/>
    <mergeCell ref="A110:I110"/>
    <mergeCell ref="A111:J111"/>
    <mergeCell ref="A112:J112"/>
    <mergeCell ref="A113:I113"/>
    <mergeCell ref="A114:J114"/>
    <mergeCell ref="B115:I115"/>
    <mergeCell ref="B116:H116"/>
    <mergeCell ref="B117:I117"/>
    <mergeCell ref="B118:I118"/>
    <mergeCell ref="B119:I119"/>
    <mergeCell ref="B120:I120"/>
    <mergeCell ref="B121:I121"/>
    <mergeCell ref="A122:I122"/>
    <mergeCell ref="B123:I123"/>
    <mergeCell ref="A124:I124"/>
    <mergeCell ref="A125:J125"/>
    <mergeCell ref="B126:I126"/>
    <mergeCell ref="B127:I127"/>
    <mergeCell ref="A128:I128"/>
    <mergeCell ref="B129:I129"/>
    <mergeCell ref="A130:I130"/>
    <mergeCell ref="A131:J131"/>
    <mergeCell ref="A132:J132"/>
    <mergeCell ref="B133:I133"/>
    <mergeCell ref="B134:I134"/>
    <mergeCell ref="B135:I135"/>
    <mergeCell ref="A136:I136"/>
    <mergeCell ref="A137:J137"/>
    <mergeCell ref="A138:J138"/>
    <mergeCell ref="B139:I139"/>
    <mergeCell ref="B140:I140"/>
    <mergeCell ref="B141:I141"/>
    <mergeCell ref="B142:I142"/>
    <mergeCell ref="B143:I143"/>
    <mergeCell ref="A144:I144"/>
    <mergeCell ref="A145:J145"/>
    <mergeCell ref="A146:J146"/>
    <mergeCell ref="B147:H147"/>
    <mergeCell ref="A148:H148"/>
    <mergeCell ref="B149:H149"/>
    <mergeCell ref="A150:H150"/>
    <mergeCell ref="B151:H151"/>
    <mergeCell ref="A152:H152"/>
    <mergeCell ref="B153:H153"/>
    <mergeCell ref="B154:H154"/>
    <mergeCell ref="B155:H155"/>
    <mergeCell ref="B156:H156"/>
    <mergeCell ref="B157:H157"/>
    <mergeCell ref="B158:H158"/>
    <mergeCell ref="B159:H159"/>
    <mergeCell ref="B160:H160"/>
    <mergeCell ref="B161:H161"/>
    <mergeCell ref="A162:I162"/>
    <mergeCell ref="A163:J163"/>
    <mergeCell ref="A164:H164"/>
    <mergeCell ref="A165:C167"/>
    <mergeCell ref="D165:J165"/>
    <mergeCell ref="D166:J166"/>
    <mergeCell ref="D167:J167"/>
    <mergeCell ref="A168:J168"/>
    <mergeCell ref="A169:J169"/>
    <mergeCell ref="A170:I170"/>
    <mergeCell ref="B171:I171"/>
    <mergeCell ref="B172:I172"/>
    <mergeCell ref="B173:I173"/>
    <mergeCell ref="B174:I174"/>
    <mergeCell ref="B175:I175"/>
    <mergeCell ref="A176:I176"/>
    <mergeCell ref="B177:I177"/>
    <mergeCell ref="A178:I178"/>
    <mergeCell ref="A179:J179"/>
    <mergeCell ref="A180:J180"/>
    <mergeCell ref="A181:C181"/>
    <mergeCell ref="D181:F181"/>
    <mergeCell ref="G181:H181"/>
    <mergeCell ref="I181:J181"/>
    <mergeCell ref="A182:C182"/>
    <mergeCell ref="G182:H182"/>
    <mergeCell ref="I182:J182"/>
    <mergeCell ref="A183:C183"/>
    <mergeCell ref="E183:F183"/>
    <mergeCell ref="G183:H183"/>
    <mergeCell ref="I183:J183"/>
    <mergeCell ref="A184:H184"/>
    <mergeCell ref="I184:J184"/>
    <mergeCell ref="A185:J185"/>
    <mergeCell ref="A186:C186"/>
    <mergeCell ref="G186:H186"/>
    <mergeCell ref="I186:J186"/>
    <mergeCell ref="A187:C187"/>
    <mergeCell ref="E187:F187"/>
    <mergeCell ref="G187:H187"/>
    <mergeCell ref="I187:J187"/>
    <mergeCell ref="A188:H188"/>
    <mergeCell ref="I188:J188"/>
    <mergeCell ref="A189:J189"/>
    <mergeCell ref="A190:C190"/>
    <mergeCell ref="G190:H190"/>
    <mergeCell ref="I190:J190"/>
    <mergeCell ref="A191:C191"/>
    <mergeCell ref="E191:F191"/>
    <mergeCell ref="G191:H191"/>
    <mergeCell ref="I191:J191"/>
    <mergeCell ref="A192:H192"/>
    <mergeCell ref="I192:J192"/>
    <mergeCell ref="A193:J193"/>
    <mergeCell ref="A194:C194"/>
    <mergeCell ref="G194:H194"/>
    <mergeCell ref="I194:J194"/>
    <mergeCell ref="A195:C195"/>
    <mergeCell ref="E195:F195"/>
    <mergeCell ref="G195:H195"/>
    <mergeCell ref="I195:J195"/>
    <mergeCell ref="A196:H196"/>
    <mergeCell ref="I196:J196"/>
    <mergeCell ref="A197:J197"/>
    <mergeCell ref="A198:C198"/>
    <mergeCell ref="G198:H198"/>
    <mergeCell ref="I198:J198"/>
    <mergeCell ref="A199:C199"/>
    <mergeCell ref="E199:F199"/>
    <mergeCell ref="G199:H199"/>
    <mergeCell ref="I199:J199"/>
    <mergeCell ref="A200:H200"/>
    <mergeCell ref="I200:J200"/>
    <mergeCell ref="A201:J201"/>
    <mergeCell ref="A202:C202"/>
    <mergeCell ref="G202:H202"/>
    <mergeCell ref="I202:J202"/>
    <mergeCell ref="A203:C203"/>
    <mergeCell ref="E203:F203"/>
    <mergeCell ref="G203:H203"/>
    <mergeCell ref="I203:J203"/>
    <mergeCell ref="A204:H204"/>
    <mergeCell ref="I204:J204"/>
    <mergeCell ref="A205:J205"/>
    <mergeCell ref="A206:C206"/>
    <mergeCell ref="G206:H206"/>
    <mergeCell ref="I206:J206"/>
    <mergeCell ref="A207:C207"/>
    <mergeCell ref="E207:F207"/>
    <mergeCell ref="G207:H207"/>
    <mergeCell ref="I207:J207"/>
    <mergeCell ref="A208:H208"/>
    <mergeCell ref="I208:J208"/>
    <mergeCell ref="A209:J209"/>
    <mergeCell ref="B210:D210"/>
    <mergeCell ref="F210:G210"/>
    <mergeCell ref="A211:J211"/>
    <mergeCell ref="C213:D213"/>
    <mergeCell ref="C214:D214"/>
    <mergeCell ref="A215:I215"/>
    <mergeCell ref="A216:J216"/>
    <mergeCell ref="A217:J217"/>
    <mergeCell ref="A218:E218"/>
    <mergeCell ref="F218:G218"/>
    <mergeCell ref="I218:J218"/>
    <mergeCell ref="A219:E219"/>
    <mergeCell ref="F219:G219"/>
    <mergeCell ref="I219:J219"/>
    <mergeCell ref="A220:E220"/>
    <mergeCell ref="F220:G220"/>
    <mergeCell ref="I220:J220"/>
    <mergeCell ref="A221:E221"/>
    <mergeCell ref="F221:G221"/>
    <mergeCell ref="I221:J221"/>
    <mergeCell ref="A222:E222"/>
    <mergeCell ref="F222:G222"/>
    <mergeCell ref="I222:J222"/>
    <mergeCell ref="A223:E223"/>
    <mergeCell ref="F223:G223"/>
    <mergeCell ref="I223:J223"/>
    <mergeCell ref="A224:E224"/>
    <mergeCell ref="F224:G224"/>
    <mergeCell ref="I224:J224"/>
    <mergeCell ref="A225:E225"/>
    <mergeCell ref="F225:G225"/>
    <mergeCell ref="I225:J225"/>
    <mergeCell ref="A226:G226"/>
    <mergeCell ref="I226:J226"/>
    <mergeCell ref="A227:J227"/>
    <mergeCell ref="A228:E228"/>
    <mergeCell ref="F228:G228"/>
    <mergeCell ref="I228:J228"/>
    <mergeCell ref="A229:E229"/>
    <mergeCell ref="F229:G229"/>
    <mergeCell ref="I229:J229"/>
    <mergeCell ref="A230:G230"/>
    <mergeCell ref="I230:J230"/>
    <mergeCell ref="A231:J231"/>
    <mergeCell ref="A232:E232"/>
    <mergeCell ref="F232:G232"/>
    <mergeCell ref="I232:J232"/>
    <mergeCell ref="A233:E233"/>
    <mergeCell ref="F233:G233"/>
    <mergeCell ref="I233:J233"/>
    <mergeCell ref="A234:G234"/>
    <mergeCell ref="I234:J234"/>
    <mergeCell ref="A235:J235"/>
    <mergeCell ref="A236:G236"/>
    <mergeCell ref="I236:J236"/>
    <mergeCell ref="A237:G237"/>
    <mergeCell ref="I237:J237"/>
    <mergeCell ref="A238:J238"/>
    <mergeCell ref="A239:G239"/>
    <mergeCell ref="I239:J239"/>
    <mergeCell ref="A240:J240"/>
    <mergeCell ref="A241:H241"/>
    <mergeCell ref="I241:J241"/>
    <mergeCell ref="A242:J242"/>
    <mergeCell ref="A243:H243"/>
    <mergeCell ref="I243:J243"/>
    <mergeCell ref="A249:F249"/>
    <mergeCell ref="G249:J249"/>
    <mergeCell ref="A244:J244"/>
    <mergeCell ref="A245:H245"/>
    <mergeCell ref="I245:J245"/>
    <mergeCell ref="A246:J246"/>
    <mergeCell ref="A247:J247"/>
    <mergeCell ref="A248:F248"/>
    <mergeCell ref="G248:J248"/>
  </mergeCells>
  <pageMargins left="0.78749999999999998" right="0.78749999999999998" top="1.0527777777777778" bottom="1.0527777777777778" header="0.78749999999999998" footer="0.78749999999999998"/>
  <pageSetup paperSize="9" scale="75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130" zoomScaleSheetLayoutView="130" workbookViewId="0">
      <selection sqref="A1:J20"/>
    </sheetView>
  </sheetViews>
  <sheetFormatPr defaultColWidth="8.88671875" defaultRowHeight="13.2" x14ac:dyDescent="0.25"/>
  <cols>
    <col min="1" max="7" width="8.88671875" customWidth="1"/>
    <col min="8" max="8" width="15.44140625" customWidth="1"/>
    <col min="9" max="9" width="6.5546875" customWidth="1"/>
    <col min="10" max="10" width="6.88671875" customWidth="1"/>
  </cols>
  <sheetData>
    <row r="1" spans="1:10" ht="24" customHeight="1" x14ac:dyDescent="0.25">
      <c r="A1" s="228" t="s">
        <v>0</v>
      </c>
      <c r="B1" s="228"/>
      <c r="C1" s="228"/>
      <c r="D1" s="228"/>
      <c r="E1" s="228"/>
      <c r="F1" s="228"/>
      <c r="G1" s="228"/>
      <c r="H1" s="228"/>
      <c r="I1" s="228"/>
      <c r="J1" s="228"/>
    </row>
    <row r="2" spans="1:10" ht="62.25" customHeight="1" x14ac:dyDescent="0.25">
      <c r="A2" s="229" t="s">
        <v>227</v>
      </c>
      <c r="B2" s="229"/>
      <c r="C2" s="229"/>
      <c r="D2" s="229"/>
      <c r="E2" s="229"/>
      <c r="F2" s="229"/>
      <c r="G2" s="229"/>
      <c r="H2" s="229"/>
      <c r="I2" s="229"/>
      <c r="J2" s="229"/>
    </row>
    <row r="3" spans="1:10" ht="12.75" customHeight="1" x14ac:dyDescent="0.25">
      <c r="A3" s="143" t="s">
        <v>1</v>
      </c>
      <c r="B3" s="143"/>
      <c r="C3" s="143"/>
      <c r="D3" s="143"/>
      <c r="E3" s="143"/>
      <c r="F3" s="143"/>
      <c r="G3" s="143"/>
      <c r="H3" s="225" t="s">
        <v>228</v>
      </c>
      <c r="I3" s="225"/>
      <c r="J3" s="225"/>
    </row>
    <row r="4" spans="1:10" ht="12.75" customHeight="1" x14ac:dyDescent="0.25">
      <c r="A4" s="143" t="s">
        <v>2</v>
      </c>
      <c r="B4" s="143"/>
      <c r="C4" s="143"/>
      <c r="D4" s="143"/>
      <c r="E4" s="143"/>
      <c r="F4" s="143"/>
      <c r="G4" s="143"/>
      <c r="H4" s="225" t="s">
        <v>228</v>
      </c>
      <c r="I4" s="225"/>
      <c r="J4" s="225"/>
    </row>
    <row r="5" spans="1:10" ht="12.75" customHeight="1" x14ac:dyDescent="0.25">
      <c r="A5" s="143" t="s">
        <v>229</v>
      </c>
      <c r="B5" s="143"/>
      <c r="C5" s="143"/>
      <c r="D5" s="143"/>
      <c r="E5" s="143"/>
      <c r="F5" s="143"/>
      <c r="G5" s="143"/>
      <c r="H5" s="225" t="s">
        <v>228</v>
      </c>
      <c r="I5" s="225"/>
      <c r="J5" s="225"/>
    </row>
    <row r="6" spans="1:10" ht="15" customHeight="1" x14ac:dyDescent="0.25">
      <c r="A6" s="230" t="s">
        <v>4</v>
      </c>
      <c r="B6" s="230"/>
      <c r="C6" s="230"/>
      <c r="D6" s="230"/>
      <c r="E6" s="230"/>
      <c r="F6" s="230"/>
      <c r="G6" s="230"/>
      <c r="H6" s="230"/>
      <c r="I6" s="230"/>
      <c r="J6" s="230"/>
    </row>
    <row r="7" spans="1:10" ht="12.75" customHeight="1" x14ac:dyDescent="0.25">
      <c r="A7" s="1" t="s">
        <v>5</v>
      </c>
      <c r="B7" s="143" t="s">
        <v>6</v>
      </c>
      <c r="C7" s="143"/>
      <c r="D7" s="143"/>
      <c r="E7" s="143"/>
      <c r="F7" s="143"/>
      <c r="G7" s="143"/>
      <c r="H7" s="224"/>
      <c r="I7" s="224"/>
      <c r="J7" s="224"/>
    </row>
    <row r="8" spans="1:10" ht="12.75" customHeight="1" x14ac:dyDescent="0.25">
      <c r="A8" s="1" t="s">
        <v>7</v>
      </c>
      <c r="B8" s="143" t="s">
        <v>8</v>
      </c>
      <c r="C8" s="143"/>
      <c r="D8" s="143"/>
      <c r="E8" s="143"/>
      <c r="F8" s="143"/>
      <c r="G8" s="143"/>
      <c r="H8" s="224" t="s">
        <v>9</v>
      </c>
      <c r="I8" s="224"/>
      <c r="J8" s="224"/>
    </row>
    <row r="9" spans="1:10" ht="34.65" customHeight="1" x14ac:dyDescent="0.25">
      <c r="A9" s="1" t="s">
        <v>10</v>
      </c>
      <c r="B9" s="143" t="s">
        <v>11</v>
      </c>
      <c r="C9" s="143"/>
      <c r="D9" s="143"/>
      <c r="E9" s="143"/>
      <c r="F9" s="143"/>
      <c r="G9" s="143"/>
      <c r="H9" s="224" t="s">
        <v>322</v>
      </c>
      <c r="I9" s="224"/>
      <c r="J9" s="224"/>
    </row>
    <row r="10" spans="1:10" ht="12.75" customHeight="1" x14ac:dyDescent="0.25">
      <c r="A10" s="1" t="s">
        <v>12</v>
      </c>
      <c r="B10" s="143" t="s">
        <v>13</v>
      </c>
      <c r="C10" s="143"/>
      <c r="D10" s="143"/>
      <c r="E10" s="143"/>
      <c r="F10" s="143"/>
      <c r="G10" s="143"/>
      <c r="H10" s="225">
        <v>12</v>
      </c>
      <c r="I10" s="225"/>
      <c r="J10" s="225"/>
    </row>
    <row r="11" spans="1:10" ht="12.75" customHeight="1" x14ac:dyDescent="0.25">
      <c r="A11" s="231"/>
      <c r="B11" s="231"/>
      <c r="C11" s="231"/>
      <c r="D11" s="231"/>
      <c r="E11" s="231"/>
      <c r="F11" s="231"/>
      <c r="G11" s="231"/>
      <c r="H11" s="231"/>
      <c r="I11" s="231"/>
      <c r="J11" s="231"/>
    </row>
    <row r="12" spans="1:10" ht="30" customHeight="1" x14ac:dyDescent="0.25">
      <c r="A12" s="239" t="s">
        <v>230</v>
      </c>
      <c r="B12" s="239"/>
      <c r="C12" s="239"/>
      <c r="D12" s="239"/>
      <c r="E12" s="239"/>
      <c r="F12" s="239"/>
      <c r="G12" s="239"/>
      <c r="H12" s="239"/>
      <c r="I12" s="239"/>
      <c r="J12" s="239"/>
    </row>
    <row r="13" spans="1:10" ht="12.75" customHeight="1" x14ac:dyDescent="0.25">
      <c r="A13" s="240" t="s">
        <v>220</v>
      </c>
      <c r="B13" s="240"/>
      <c r="C13" s="240"/>
      <c r="D13" s="240"/>
      <c r="E13" s="240"/>
      <c r="F13" s="240"/>
      <c r="G13" s="240"/>
      <c r="H13" s="240"/>
      <c r="I13" s="241">
        <f>'Real BCCPA-IN 5-CV - 40%'!I241:J241</f>
        <v>0</v>
      </c>
      <c r="J13" s="241"/>
    </row>
    <row r="14" spans="1:10" ht="12.75" customHeight="1" x14ac:dyDescent="0.25">
      <c r="A14" s="238"/>
      <c r="B14" s="238"/>
      <c r="C14" s="238"/>
      <c r="D14" s="238"/>
      <c r="E14" s="238"/>
      <c r="F14" s="238"/>
      <c r="G14" s="238"/>
      <c r="H14" s="238"/>
      <c r="I14" s="238"/>
      <c r="J14" s="238"/>
    </row>
    <row r="15" spans="1:10" ht="12.75" customHeight="1" x14ac:dyDescent="0.25">
      <c r="A15" s="236" t="s">
        <v>221</v>
      </c>
      <c r="B15" s="236"/>
      <c r="C15" s="236"/>
      <c r="D15" s="236"/>
      <c r="E15" s="236"/>
      <c r="F15" s="236"/>
      <c r="G15" s="236"/>
      <c r="H15" s="236"/>
      <c r="I15" s="237">
        <f>'Real BCCPA-IN 5-CV - 40%'!I243:J243</f>
        <v>12</v>
      </c>
      <c r="J15" s="237"/>
    </row>
    <row r="16" spans="1:10" ht="12.75" customHeight="1" x14ac:dyDescent="0.25">
      <c r="A16" s="238"/>
      <c r="B16" s="238"/>
      <c r="C16" s="238"/>
      <c r="D16" s="238"/>
      <c r="E16" s="238"/>
      <c r="F16" s="238"/>
      <c r="G16" s="238"/>
      <c r="H16" s="238"/>
      <c r="I16" s="238"/>
      <c r="J16" s="238"/>
    </row>
    <row r="17" spans="1:10" ht="13.5" customHeight="1" x14ac:dyDescent="0.25">
      <c r="A17" s="234" t="s">
        <v>231</v>
      </c>
      <c r="B17" s="234"/>
      <c r="C17" s="234"/>
      <c r="D17" s="234"/>
      <c r="E17" s="234"/>
      <c r="F17" s="234"/>
      <c r="G17" s="234"/>
      <c r="H17" s="234"/>
      <c r="I17" s="235">
        <f>'Real BCCPA-IN 5-CV - 40%'!I245:J245</f>
        <v>0</v>
      </c>
      <c r="J17" s="235"/>
    </row>
    <row r="18" spans="1:10" ht="13.5" customHeight="1" x14ac:dyDescent="0.25">
      <c r="A18" s="231"/>
      <c r="B18" s="231"/>
      <c r="C18" s="231"/>
      <c r="D18" s="231"/>
      <c r="E18" s="231"/>
      <c r="F18" s="231"/>
      <c r="G18" s="231"/>
      <c r="H18" s="231"/>
      <c r="I18" s="231"/>
      <c r="J18" s="231"/>
    </row>
    <row r="19" spans="1:10" ht="16.5" customHeight="1" x14ac:dyDescent="0.25">
      <c r="A19" s="232" t="s">
        <v>232</v>
      </c>
      <c r="B19" s="232"/>
      <c r="C19" s="232"/>
      <c r="D19" s="232"/>
      <c r="E19" s="232"/>
      <c r="F19" s="232"/>
      <c r="G19" s="232"/>
      <c r="H19" s="232"/>
      <c r="I19" s="233">
        <f>I13</f>
        <v>0</v>
      </c>
      <c r="J19" s="233"/>
    </row>
    <row r="20" spans="1:10" ht="13.5" customHeight="1" x14ac:dyDescent="0.25">
      <c r="A20" s="234" t="s">
        <v>233</v>
      </c>
      <c r="B20" s="234"/>
      <c r="C20" s="234"/>
      <c r="D20" s="234"/>
      <c r="E20" s="234"/>
      <c r="F20" s="234"/>
      <c r="G20" s="234"/>
      <c r="H20" s="234"/>
      <c r="I20" s="235">
        <f>I17</f>
        <v>0</v>
      </c>
      <c r="J20" s="235"/>
    </row>
  </sheetData>
  <sheetProtection selectLockedCells="1" selectUnlockedCells="1"/>
  <mergeCells count="32">
    <mergeCell ref="A1:J1"/>
    <mergeCell ref="A2:J2"/>
    <mergeCell ref="A3:G3"/>
    <mergeCell ref="H3:J3"/>
    <mergeCell ref="A4:G4"/>
    <mergeCell ref="H4:J4"/>
    <mergeCell ref="A5:G5"/>
    <mergeCell ref="H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H13"/>
    <mergeCell ref="I13:J13"/>
    <mergeCell ref="A14:J14"/>
    <mergeCell ref="A15:H15"/>
    <mergeCell ref="I15:J15"/>
    <mergeCell ref="A16:J16"/>
    <mergeCell ref="A17:H17"/>
    <mergeCell ref="I17:J17"/>
    <mergeCell ref="A18:J18"/>
    <mergeCell ref="A19:H19"/>
    <mergeCell ref="I19:J19"/>
    <mergeCell ref="A20:H20"/>
    <mergeCell ref="I20:J20"/>
  </mergeCells>
  <pageMargins left="0.51180555555555551" right="0.51180555555555551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view="pageBreakPreview" topLeftCell="A70" zoomScaleSheetLayoutView="100" workbookViewId="0">
      <selection activeCell="L67" sqref="L67"/>
    </sheetView>
  </sheetViews>
  <sheetFormatPr defaultColWidth="8.88671875" defaultRowHeight="13.2" x14ac:dyDescent="0.25"/>
  <cols>
    <col min="1" max="1" width="33.77734375" style="88" customWidth="1"/>
    <col min="2" max="2" width="10" style="89" customWidth="1"/>
    <col min="3" max="3" width="13.44140625" style="89" customWidth="1"/>
    <col min="4" max="4" width="12.33203125" style="89" customWidth="1"/>
    <col min="5" max="5" width="11.33203125" style="90" customWidth="1"/>
    <col min="6" max="6" width="10.6640625" style="90" customWidth="1"/>
    <col min="7" max="7" width="10.5546875" style="88" customWidth="1"/>
    <col min="8" max="16384" width="8.88671875" style="88"/>
  </cols>
  <sheetData>
    <row r="1" spans="1:9" ht="23.25" customHeight="1" x14ac:dyDescent="0.25">
      <c r="A1" s="228" t="s">
        <v>0</v>
      </c>
      <c r="B1" s="228"/>
      <c r="C1" s="228"/>
      <c r="D1" s="228"/>
      <c r="E1" s="228"/>
      <c r="F1" s="228"/>
      <c r="G1" s="228"/>
      <c r="H1" s="228"/>
    </row>
    <row r="2" spans="1:9" ht="42" customHeight="1" x14ac:dyDescent="0.25">
      <c r="A2" s="229" t="s">
        <v>227</v>
      </c>
      <c r="B2" s="229"/>
      <c r="C2" s="229"/>
      <c r="D2" s="229"/>
      <c r="E2" s="229"/>
      <c r="F2" s="229"/>
      <c r="G2" s="229"/>
      <c r="H2" s="229"/>
    </row>
    <row r="3" spans="1:9" ht="12.75" customHeight="1" x14ac:dyDescent="0.25">
      <c r="A3" s="143" t="s">
        <v>1</v>
      </c>
      <c r="B3" s="143"/>
      <c r="C3" s="143"/>
      <c r="D3" s="143"/>
      <c r="E3" s="143"/>
      <c r="F3" s="253" t="s">
        <v>234</v>
      </c>
      <c r="G3" s="253"/>
      <c r="H3" s="253"/>
    </row>
    <row r="4" spans="1:9" ht="12.75" customHeight="1" x14ac:dyDescent="0.25">
      <c r="A4" s="143" t="s">
        <v>2</v>
      </c>
      <c r="B4" s="143"/>
      <c r="C4" s="143"/>
      <c r="D4" s="143"/>
      <c r="E4" s="143"/>
      <c r="F4" s="253" t="s">
        <v>234</v>
      </c>
      <c r="G4" s="253"/>
      <c r="H4" s="253"/>
    </row>
    <row r="5" spans="1:9" ht="12.75" customHeight="1" x14ac:dyDescent="0.25">
      <c r="A5" s="143" t="s">
        <v>3</v>
      </c>
      <c r="B5" s="143"/>
      <c r="C5" s="143"/>
      <c r="D5" s="143"/>
      <c r="E5" s="143"/>
      <c r="F5" s="253" t="s">
        <v>234</v>
      </c>
      <c r="G5" s="253"/>
      <c r="H5" s="253"/>
    </row>
    <row r="6" spans="1:9" ht="19.350000000000001" customHeight="1" x14ac:dyDescent="0.25">
      <c r="A6" s="254" t="s">
        <v>235</v>
      </c>
      <c r="B6" s="254"/>
      <c r="C6" s="254"/>
      <c r="D6" s="254"/>
      <c r="E6" s="254"/>
      <c r="F6" s="254"/>
      <c r="G6" s="254"/>
      <c r="H6" s="254"/>
    </row>
    <row r="7" spans="1:9" ht="26.4" x14ac:dyDescent="0.25">
      <c r="A7" s="91" t="s">
        <v>236</v>
      </c>
      <c r="B7" s="91" t="s">
        <v>237</v>
      </c>
      <c r="C7" s="91" t="s">
        <v>238</v>
      </c>
      <c r="D7" s="91" t="s">
        <v>239</v>
      </c>
      <c r="E7" s="92" t="s">
        <v>240</v>
      </c>
      <c r="F7" s="92" t="s">
        <v>241</v>
      </c>
    </row>
    <row r="8" spans="1:9" ht="26.4" x14ac:dyDescent="0.25">
      <c r="A8" s="93" t="s">
        <v>242</v>
      </c>
      <c r="B8" s="94" t="s">
        <v>243</v>
      </c>
      <c r="C8" s="94">
        <v>6</v>
      </c>
      <c r="D8" s="94">
        <f t="shared" ref="D8:D20" si="0">C8*12</f>
        <v>72</v>
      </c>
      <c r="E8" s="95">
        <v>0</v>
      </c>
      <c r="F8" s="96">
        <f t="shared" ref="F8:F20" si="1">D8*E8</f>
        <v>0</v>
      </c>
    </row>
    <row r="9" spans="1:9" ht="26.4" x14ac:dyDescent="0.25">
      <c r="A9" s="97" t="s">
        <v>244</v>
      </c>
      <c r="B9" s="98" t="s">
        <v>245</v>
      </c>
      <c r="C9" s="99">
        <v>20</v>
      </c>
      <c r="D9" s="94">
        <f t="shared" si="0"/>
        <v>240</v>
      </c>
      <c r="E9" s="100">
        <v>0</v>
      </c>
      <c r="F9" s="96">
        <f t="shared" si="1"/>
        <v>0</v>
      </c>
    </row>
    <row r="10" spans="1:9" ht="26.4" x14ac:dyDescent="0.25">
      <c r="A10" s="97" t="s">
        <v>246</v>
      </c>
      <c r="B10" s="98" t="s">
        <v>245</v>
      </c>
      <c r="C10" s="99">
        <v>15</v>
      </c>
      <c r="D10" s="94">
        <f t="shared" si="0"/>
        <v>180</v>
      </c>
      <c r="E10" s="100">
        <v>0</v>
      </c>
      <c r="F10" s="96">
        <f t="shared" si="1"/>
        <v>0</v>
      </c>
    </row>
    <row r="11" spans="1:9" x14ac:dyDescent="0.25">
      <c r="A11" s="101" t="s">
        <v>247</v>
      </c>
      <c r="B11" s="98" t="s">
        <v>245</v>
      </c>
      <c r="C11" s="99">
        <v>4</v>
      </c>
      <c r="D11" s="94">
        <f t="shared" si="0"/>
        <v>48</v>
      </c>
      <c r="E11" s="100">
        <v>0</v>
      </c>
      <c r="F11" s="96">
        <f t="shared" si="1"/>
        <v>0</v>
      </c>
    </row>
    <row r="12" spans="1:9" x14ac:dyDescent="0.25">
      <c r="A12" s="101" t="s">
        <v>248</v>
      </c>
      <c r="B12" s="98" t="s">
        <v>245</v>
      </c>
      <c r="C12" s="99">
        <v>15</v>
      </c>
      <c r="D12" s="94">
        <f t="shared" si="0"/>
        <v>180</v>
      </c>
      <c r="E12" s="100">
        <v>0</v>
      </c>
      <c r="F12" s="96">
        <f t="shared" si="1"/>
        <v>0</v>
      </c>
    </row>
    <row r="13" spans="1:9" x14ac:dyDescent="0.25">
      <c r="A13" s="101" t="s">
        <v>249</v>
      </c>
      <c r="B13" s="98" t="s">
        <v>250</v>
      </c>
      <c r="C13" s="99">
        <v>10</v>
      </c>
      <c r="D13" s="94">
        <f t="shared" si="0"/>
        <v>120</v>
      </c>
      <c r="E13" s="100">
        <v>0</v>
      </c>
      <c r="F13" s="96">
        <f t="shared" si="1"/>
        <v>0</v>
      </c>
    </row>
    <row r="14" spans="1:9" x14ac:dyDescent="0.25">
      <c r="A14" s="101" t="s">
        <v>251</v>
      </c>
      <c r="B14" s="98" t="s">
        <v>250</v>
      </c>
      <c r="C14" s="99">
        <v>2</v>
      </c>
      <c r="D14" s="94">
        <f t="shared" si="0"/>
        <v>24</v>
      </c>
      <c r="E14" s="100">
        <v>0</v>
      </c>
      <c r="F14" s="96">
        <f t="shared" si="1"/>
        <v>0</v>
      </c>
    </row>
    <row r="15" spans="1:9" x14ac:dyDescent="0.25">
      <c r="A15" s="101" t="s">
        <v>252</v>
      </c>
      <c r="B15" s="98" t="s">
        <v>245</v>
      </c>
      <c r="C15" s="99">
        <v>30</v>
      </c>
      <c r="D15" s="94">
        <f t="shared" si="0"/>
        <v>360</v>
      </c>
      <c r="E15" s="100">
        <v>0</v>
      </c>
      <c r="F15" s="96">
        <f t="shared" si="1"/>
        <v>0</v>
      </c>
    </row>
    <row r="16" spans="1:9" s="102" customFormat="1" x14ac:dyDescent="0.25">
      <c r="A16" s="101" t="s">
        <v>253</v>
      </c>
      <c r="B16" s="98" t="s">
        <v>250</v>
      </c>
      <c r="C16" s="99">
        <v>1</v>
      </c>
      <c r="D16" s="94">
        <f t="shared" si="0"/>
        <v>12</v>
      </c>
      <c r="E16" s="100">
        <v>0</v>
      </c>
      <c r="F16" s="96">
        <f t="shared" si="1"/>
        <v>0</v>
      </c>
      <c r="G16" s="88"/>
      <c r="H16" s="88"/>
      <c r="I16" s="137"/>
    </row>
    <row r="17" spans="1:8" s="102" customFormat="1" hidden="1" x14ac:dyDescent="0.25">
      <c r="A17" s="101"/>
      <c r="B17" s="98"/>
      <c r="C17" s="99"/>
      <c r="D17" s="94">
        <f t="shared" si="0"/>
        <v>0</v>
      </c>
      <c r="E17" s="100"/>
      <c r="F17" s="96">
        <f t="shared" si="1"/>
        <v>0</v>
      </c>
      <c r="G17" s="88"/>
      <c r="H17" s="88"/>
    </row>
    <row r="18" spans="1:8" x14ac:dyDescent="0.25">
      <c r="A18" s="101" t="s">
        <v>254</v>
      </c>
      <c r="B18" s="98" t="s">
        <v>255</v>
      </c>
      <c r="C18" s="99">
        <v>1</v>
      </c>
      <c r="D18" s="94">
        <f t="shared" si="0"/>
        <v>12</v>
      </c>
      <c r="E18" s="100">
        <v>0</v>
      </c>
      <c r="F18" s="96">
        <f t="shared" si="1"/>
        <v>0</v>
      </c>
    </row>
    <row r="19" spans="1:8" ht="26.4" x14ac:dyDescent="0.25">
      <c r="A19" s="93" t="s">
        <v>256</v>
      </c>
      <c r="B19" s="98" t="s">
        <v>250</v>
      </c>
      <c r="C19" s="99">
        <v>10</v>
      </c>
      <c r="D19" s="94">
        <f t="shared" si="0"/>
        <v>120</v>
      </c>
      <c r="E19" s="100">
        <v>0</v>
      </c>
      <c r="F19" s="96">
        <f t="shared" si="1"/>
        <v>0</v>
      </c>
    </row>
    <row r="20" spans="1:8" x14ac:dyDescent="0.25">
      <c r="A20" s="101" t="s">
        <v>257</v>
      </c>
      <c r="B20" s="98" t="s">
        <v>250</v>
      </c>
      <c r="C20" s="99">
        <v>12</v>
      </c>
      <c r="D20" s="94">
        <f t="shared" si="0"/>
        <v>144</v>
      </c>
      <c r="E20" s="100">
        <v>0</v>
      </c>
      <c r="F20" s="96">
        <f t="shared" si="1"/>
        <v>0</v>
      </c>
    </row>
    <row r="21" spans="1:8" ht="14.7" customHeight="1" x14ac:dyDescent="0.25">
      <c r="A21" s="252" t="s">
        <v>258</v>
      </c>
      <c r="B21" s="252"/>
      <c r="C21" s="252"/>
      <c r="D21" s="252"/>
      <c r="E21" s="252"/>
      <c r="F21" s="103">
        <f>SUM(F8:F20)</f>
        <v>0</v>
      </c>
    </row>
    <row r="22" spans="1:8" ht="14.7" customHeight="1" x14ac:dyDescent="0.25">
      <c r="A22" s="252" t="s">
        <v>259</v>
      </c>
      <c r="B22" s="252"/>
      <c r="C22" s="252"/>
      <c r="D22" s="252"/>
      <c r="E22" s="252"/>
      <c r="F22" s="103">
        <f>F21/12</f>
        <v>0</v>
      </c>
    </row>
    <row r="23" spans="1:8" s="107" customFormat="1" x14ac:dyDescent="0.25">
      <c r="A23" s="104"/>
      <c r="B23" s="105"/>
      <c r="C23" s="105"/>
      <c r="D23" s="105"/>
      <c r="E23" s="106"/>
    </row>
    <row r="24" spans="1:8" s="107" customFormat="1" ht="32.4" x14ac:dyDescent="0.25">
      <c r="A24" s="91" t="s">
        <v>260</v>
      </c>
      <c r="B24" s="91" t="s">
        <v>237</v>
      </c>
      <c r="C24" s="91" t="s">
        <v>238</v>
      </c>
      <c r="D24" s="91" t="s">
        <v>239</v>
      </c>
      <c r="E24" s="92" t="s">
        <v>240</v>
      </c>
      <c r="F24" s="92" t="s">
        <v>241</v>
      </c>
    </row>
    <row r="25" spans="1:8" s="107" customFormat="1" ht="39.6" x14ac:dyDescent="0.25">
      <c r="A25" s="97" t="s">
        <v>261</v>
      </c>
      <c r="B25" s="98" t="s">
        <v>250</v>
      </c>
      <c r="C25" s="99">
        <v>48</v>
      </c>
      <c r="D25" s="99">
        <f>C25*12</f>
        <v>576</v>
      </c>
      <c r="E25" s="108">
        <v>0</v>
      </c>
      <c r="F25" s="108">
        <f>D25*E25</f>
        <v>0</v>
      </c>
    </row>
    <row r="26" spans="1:8" s="107" customFormat="1" ht="39.6" x14ac:dyDescent="0.25">
      <c r="A26" s="97" t="s">
        <v>262</v>
      </c>
      <c r="B26" s="98" t="s">
        <v>263</v>
      </c>
      <c r="C26" s="99">
        <v>50</v>
      </c>
      <c r="D26" s="99">
        <f>C26*12</f>
        <v>600</v>
      </c>
      <c r="E26" s="108">
        <v>0</v>
      </c>
      <c r="F26" s="108">
        <f>D26*E26</f>
        <v>0</v>
      </c>
    </row>
    <row r="27" spans="1:8" s="107" customFormat="1" ht="26.4" x14ac:dyDescent="0.25">
      <c r="A27" s="93" t="s">
        <v>264</v>
      </c>
      <c r="B27" s="94" t="s">
        <v>243</v>
      </c>
      <c r="C27" s="94">
        <v>5</v>
      </c>
      <c r="D27" s="99">
        <f>C27*12</f>
        <v>60</v>
      </c>
      <c r="E27" s="96">
        <v>0</v>
      </c>
      <c r="F27" s="108">
        <f>D27*E27</f>
        <v>0</v>
      </c>
    </row>
    <row r="28" spans="1:8" s="107" customFormat="1" ht="14.7" customHeight="1" x14ac:dyDescent="0.25">
      <c r="A28" s="252" t="s">
        <v>265</v>
      </c>
      <c r="B28" s="252"/>
      <c r="C28" s="252"/>
      <c r="D28" s="252"/>
      <c r="E28" s="252"/>
      <c r="F28" s="109">
        <f>SUM(F25:F27)</f>
        <v>0</v>
      </c>
    </row>
    <row r="29" spans="1:8" s="107" customFormat="1" ht="14.7" customHeight="1" x14ac:dyDescent="0.25">
      <c r="A29" s="252" t="s">
        <v>266</v>
      </c>
      <c r="B29" s="252"/>
      <c r="C29" s="252"/>
      <c r="D29" s="252"/>
      <c r="E29" s="252">
        <f>F28*12</f>
        <v>0</v>
      </c>
      <c r="F29" s="110">
        <f>F28/12</f>
        <v>0</v>
      </c>
    </row>
    <row r="31" spans="1:8" ht="27.6" customHeight="1" x14ac:dyDescent="0.25">
      <c r="A31" s="111" t="s">
        <v>267</v>
      </c>
      <c r="B31" s="91" t="s">
        <v>237</v>
      </c>
      <c r="C31" s="91" t="s">
        <v>268</v>
      </c>
      <c r="D31" s="91" t="s">
        <v>269</v>
      </c>
      <c r="E31" s="91" t="s">
        <v>239</v>
      </c>
      <c r="F31" s="92" t="s">
        <v>240</v>
      </c>
      <c r="G31" s="92" t="s">
        <v>241</v>
      </c>
    </row>
    <row r="32" spans="1:8" x14ac:dyDescent="0.25">
      <c r="A32" s="112" t="s">
        <v>270</v>
      </c>
      <c r="B32" s="98" t="s">
        <v>250</v>
      </c>
      <c r="C32" s="98">
        <v>6</v>
      </c>
      <c r="D32" s="99">
        <v>12</v>
      </c>
      <c r="E32" s="113">
        <f t="shared" ref="E32:E46" si="2">12/D32*C32</f>
        <v>6</v>
      </c>
      <c r="F32" s="108">
        <v>0</v>
      </c>
      <c r="G32" s="114">
        <f t="shared" ref="G32:G46" si="3">E32*F32</f>
        <v>0</v>
      </c>
    </row>
    <row r="33" spans="1:7" x14ac:dyDescent="0.25">
      <c r="A33" s="112" t="s">
        <v>271</v>
      </c>
      <c r="B33" s="98" t="s">
        <v>250</v>
      </c>
      <c r="C33" s="98">
        <v>2</v>
      </c>
      <c r="D33" s="99">
        <v>12</v>
      </c>
      <c r="E33" s="113">
        <f t="shared" si="2"/>
        <v>2</v>
      </c>
      <c r="F33" s="108">
        <v>0</v>
      </c>
      <c r="G33" s="114">
        <f t="shared" si="3"/>
        <v>0</v>
      </c>
    </row>
    <row r="34" spans="1:7" x14ac:dyDescent="0.25">
      <c r="A34" s="112" t="s">
        <v>272</v>
      </c>
      <c r="B34" s="98" t="s">
        <v>250</v>
      </c>
      <c r="C34" s="98">
        <v>2</v>
      </c>
      <c r="D34" s="99">
        <v>12</v>
      </c>
      <c r="E34" s="113">
        <f t="shared" si="2"/>
        <v>2</v>
      </c>
      <c r="F34" s="108">
        <v>0</v>
      </c>
      <c r="G34" s="114">
        <f t="shared" si="3"/>
        <v>0</v>
      </c>
    </row>
    <row r="35" spans="1:7" ht="26.4" x14ac:dyDescent="0.25">
      <c r="A35" s="97" t="s">
        <v>273</v>
      </c>
      <c r="B35" s="98" t="s">
        <v>250</v>
      </c>
      <c r="C35" s="98">
        <v>2</v>
      </c>
      <c r="D35" s="99">
        <v>12</v>
      </c>
      <c r="E35" s="113">
        <f t="shared" si="2"/>
        <v>2</v>
      </c>
      <c r="F35" s="108">
        <v>0</v>
      </c>
      <c r="G35" s="114">
        <f t="shared" si="3"/>
        <v>0</v>
      </c>
    </row>
    <row r="36" spans="1:7" x14ac:dyDescent="0.25">
      <c r="A36" s="112" t="s">
        <v>274</v>
      </c>
      <c r="B36" s="98" t="s">
        <v>250</v>
      </c>
      <c r="C36" s="98">
        <v>2</v>
      </c>
      <c r="D36" s="99">
        <v>12</v>
      </c>
      <c r="E36" s="113">
        <f t="shared" si="2"/>
        <v>2</v>
      </c>
      <c r="F36" s="108">
        <v>0</v>
      </c>
      <c r="G36" s="114">
        <f t="shared" si="3"/>
        <v>0</v>
      </c>
    </row>
    <row r="37" spans="1:7" x14ac:dyDescent="0.25">
      <c r="A37" s="101" t="s">
        <v>275</v>
      </c>
      <c r="B37" s="94" t="s">
        <v>250</v>
      </c>
      <c r="C37" s="94">
        <v>6</v>
      </c>
      <c r="D37" s="115">
        <v>1</v>
      </c>
      <c r="E37" s="113">
        <f t="shared" si="2"/>
        <v>72</v>
      </c>
      <c r="F37" s="108">
        <v>0</v>
      </c>
      <c r="G37" s="114">
        <f t="shared" si="3"/>
        <v>0</v>
      </c>
    </row>
    <row r="38" spans="1:7" ht="26.4" x14ac:dyDescent="0.25">
      <c r="A38" s="112" t="s">
        <v>320</v>
      </c>
      <c r="B38" s="98" t="s">
        <v>250</v>
      </c>
      <c r="C38" s="98">
        <v>3</v>
      </c>
      <c r="D38" s="99">
        <v>12</v>
      </c>
      <c r="E38" s="113">
        <f t="shared" si="2"/>
        <v>3</v>
      </c>
      <c r="F38" s="108">
        <v>0</v>
      </c>
      <c r="G38" s="114">
        <f t="shared" si="3"/>
        <v>0</v>
      </c>
    </row>
    <row r="39" spans="1:7" ht="26.4" x14ac:dyDescent="0.25">
      <c r="A39" s="93" t="s">
        <v>277</v>
      </c>
      <c r="B39" s="94" t="s">
        <v>263</v>
      </c>
      <c r="C39" s="94">
        <v>2</v>
      </c>
      <c r="D39" s="115">
        <v>12</v>
      </c>
      <c r="E39" s="113">
        <f t="shared" si="2"/>
        <v>2</v>
      </c>
      <c r="F39" s="108">
        <v>0</v>
      </c>
      <c r="G39" s="114">
        <f t="shared" si="3"/>
        <v>0</v>
      </c>
    </row>
    <row r="40" spans="1:7" x14ac:dyDescent="0.25">
      <c r="A40" s="101" t="s">
        <v>278</v>
      </c>
      <c r="B40" s="94" t="s">
        <v>250</v>
      </c>
      <c r="C40" s="94">
        <v>4</v>
      </c>
      <c r="D40" s="115">
        <v>12</v>
      </c>
      <c r="E40" s="113">
        <f t="shared" si="2"/>
        <v>4</v>
      </c>
      <c r="F40" s="108">
        <v>0</v>
      </c>
      <c r="G40" s="114">
        <f t="shared" si="3"/>
        <v>0</v>
      </c>
    </row>
    <row r="41" spans="1:7" x14ac:dyDescent="0.25">
      <c r="A41" s="101" t="s">
        <v>279</v>
      </c>
      <c r="B41" s="94" t="s">
        <v>250</v>
      </c>
      <c r="C41" s="94">
        <v>10</v>
      </c>
      <c r="D41" s="115">
        <v>1</v>
      </c>
      <c r="E41" s="113">
        <f t="shared" si="2"/>
        <v>120</v>
      </c>
      <c r="F41" s="108">
        <v>0</v>
      </c>
      <c r="G41" s="114">
        <f t="shared" si="3"/>
        <v>0</v>
      </c>
    </row>
    <row r="42" spans="1:7" ht="26.4" x14ac:dyDescent="0.25">
      <c r="A42" s="93" t="s">
        <v>280</v>
      </c>
      <c r="B42" s="94" t="s">
        <v>250</v>
      </c>
      <c r="C42" s="94">
        <v>3</v>
      </c>
      <c r="D42" s="115">
        <v>12</v>
      </c>
      <c r="E42" s="113">
        <f t="shared" si="2"/>
        <v>3</v>
      </c>
      <c r="F42" s="108">
        <v>0</v>
      </c>
      <c r="G42" s="114">
        <f t="shared" si="3"/>
        <v>0</v>
      </c>
    </row>
    <row r="43" spans="1:7" ht="26.4" x14ac:dyDescent="0.25">
      <c r="A43" s="116" t="s">
        <v>281</v>
      </c>
      <c r="B43" s="94" t="s">
        <v>263</v>
      </c>
      <c r="C43" s="94">
        <v>4</v>
      </c>
      <c r="D43" s="115">
        <v>1</v>
      </c>
      <c r="E43" s="113">
        <f t="shared" si="2"/>
        <v>48</v>
      </c>
      <c r="F43" s="108">
        <v>0</v>
      </c>
      <c r="G43" s="114">
        <f t="shared" si="3"/>
        <v>0</v>
      </c>
    </row>
    <row r="44" spans="1:7" x14ac:dyDescent="0.25">
      <c r="A44" s="116" t="s">
        <v>282</v>
      </c>
      <c r="B44" s="94" t="s">
        <v>263</v>
      </c>
      <c r="C44" s="94">
        <v>4</v>
      </c>
      <c r="D44" s="115">
        <v>1</v>
      </c>
      <c r="E44" s="113">
        <f t="shared" si="2"/>
        <v>48</v>
      </c>
      <c r="F44" s="108">
        <v>0</v>
      </c>
      <c r="G44" s="114">
        <f t="shared" si="3"/>
        <v>0</v>
      </c>
    </row>
    <row r="45" spans="1:7" x14ac:dyDescent="0.25">
      <c r="A45" s="101" t="s">
        <v>283</v>
      </c>
      <c r="B45" s="94" t="s">
        <v>250</v>
      </c>
      <c r="C45" s="94">
        <v>12</v>
      </c>
      <c r="D45" s="115">
        <v>12</v>
      </c>
      <c r="E45" s="113">
        <f t="shared" si="2"/>
        <v>12</v>
      </c>
      <c r="F45" s="108">
        <v>0</v>
      </c>
      <c r="G45" s="114">
        <f t="shared" si="3"/>
        <v>0</v>
      </c>
    </row>
    <row r="46" spans="1:7" ht="26.4" x14ac:dyDescent="0.25">
      <c r="A46" s="93" t="s">
        <v>284</v>
      </c>
      <c r="B46" s="94" t="s">
        <v>250</v>
      </c>
      <c r="C46" s="94">
        <v>2</v>
      </c>
      <c r="D46" s="115">
        <v>6</v>
      </c>
      <c r="E46" s="113">
        <f t="shared" si="2"/>
        <v>4</v>
      </c>
      <c r="F46" s="108">
        <v>0</v>
      </c>
      <c r="G46" s="114">
        <f t="shared" si="3"/>
        <v>0</v>
      </c>
    </row>
    <row r="47" spans="1:7" ht="14.7" customHeight="1" x14ac:dyDescent="0.25">
      <c r="A47" s="248" t="s">
        <v>285</v>
      </c>
      <c r="B47" s="248"/>
      <c r="C47" s="248"/>
      <c r="D47" s="248"/>
      <c r="E47" s="248"/>
      <c r="F47" s="248"/>
      <c r="G47" s="117">
        <f>SUM(G32:G46)</f>
        <v>0</v>
      </c>
    </row>
    <row r="48" spans="1:7" ht="14.7" customHeight="1" x14ac:dyDescent="0.25">
      <c r="A48" s="248" t="s">
        <v>286</v>
      </c>
      <c r="B48" s="248"/>
      <c r="C48" s="248"/>
      <c r="D48" s="248"/>
      <c r="E48" s="248"/>
      <c r="F48" s="248"/>
      <c r="G48" s="118">
        <f>G47/12</f>
        <v>0</v>
      </c>
    </row>
    <row r="50" spans="1:8" ht="26.4" x14ac:dyDescent="0.25">
      <c r="A50" s="111" t="s">
        <v>287</v>
      </c>
      <c r="B50" s="91" t="s">
        <v>237</v>
      </c>
      <c r="C50" s="91" t="s">
        <v>268</v>
      </c>
      <c r="D50" s="91" t="s">
        <v>288</v>
      </c>
      <c r="E50" s="91" t="s">
        <v>239</v>
      </c>
      <c r="F50" s="92" t="s">
        <v>240</v>
      </c>
      <c r="G50" s="92" t="s">
        <v>241</v>
      </c>
    </row>
    <row r="51" spans="1:8" s="102" customFormat="1" x14ac:dyDescent="0.25">
      <c r="A51" s="112" t="s">
        <v>289</v>
      </c>
      <c r="B51" s="99" t="s">
        <v>250</v>
      </c>
      <c r="C51" s="99">
        <v>1</v>
      </c>
      <c r="D51" s="99">
        <v>60</v>
      </c>
      <c r="E51" s="113">
        <f t="shared" ref="E51:E59" si="4">12/D51*C51</f>
        <v>0.2</v>
      </c>
      <c r="F51" s="108">
        <v>0</v>
      </c>
      <c r="G51" s="108">
        <f t="shared" ref="G51:G59" si="5">E51*F51</f>
        <v>0</v>
      </c>
      <c r="H51" s="88"/>
    </row>
    <row r="52" spans="1:8" s="102" customFormat="1" x14ac:dyDescent="0.25">
      <c r="A52" s="112" t="s">
        <v>321</v>
      </c>
      <c r="B52" s="99" t="s">
        <v>250</v>
      </c>
      <c r="C52" s="99">
        <v>2</v>
      </c>
      <c r="D52" s="99">
        <v>30</v>
      </c>
      <c r="E52" s="113">
        <f t="shared" si="4"/>
        <v>0.8</v>
      </c>
      <c r="F52" s="108">
        <v>0</v>
      </c>
      <c r="G52" s="108">
        <f t="shared" si="5"/>
        <v>0</v>
      </c>
      <c r="H52" s="88"/>
    </row>
    <row r="53" spans="1:8" ht="26.4" x14ac:dyDescent="0.25">
      <c r="A53" s="119" t="s">
        <v>290</v>
      </c>
      <c r="B53" s="99" t="s">
        <v>250</v>
      </c>
      <c r="C53" s="99">
        <v>1</v>
      </c>
      <c r="D53" s="99">
        <v>60</v>
      </c>
      <c r="E53" s="113">
        <f t="shared" si="4"/>
        <v>0.2</v>
      </c>
      <c r="F53" s="108">
        <v>0</v>
      </c>
      <c r="G53" s="108">
        <f t="shared" si="5"/>
        <v>0</v>
      </c>
    </row>
    <row r="54" spans="1:8" x14ac:dyDescent="0.25">
      <c r="A54" s="119" t="s">
        <v>291</v>
      </c>
      <c r="B54" s="99" t="s">
        <v>250</v>
      </c>
      <c r="C54" s="99">
        <v>1</v>
      </c>
      <c r="D54" s="99">
        <v>60</v>
      </c>
      <c r="E54" s="113">
        <f t="shared" si="4"/>
        <v>0.2</v>
      </c>
      <c r="F54" s="108">
        <v>0</v>
      </c>
      <c r="G54" s="108">
        <f t="shared" si="5"/>
        <v>0</v>
      </c>
    </row>
    <row r="55" spans="1:8" x14ac:dyDescent="0.25">
      <c r="A55" s="119" t="s">
        <v>292</v>
      </c>
      <c r="B55" s="99" t="s">
        <v>250</v>
      </c>
      <c r="C55" s="99">
        <v>1</v>
      </c>
      <c r="D55" s="99">
        <v>60</v>
      </c>
      <c r="E55" s="113">
        <f t="shared" si="4"/>
        <v>0.2</v>
      </c>
      <c r="F55" s="108">
        <v>0</v>
      </c>
      <c r="G55" s="108">
        <f t="shared" si="5"/>
        <v>0</v>
      </c>
    </row>
    <row r="56" spans="1:8" x14ac:dyDescent="0.25">
      <c r="A56" s="119" t="s">
        <v>293</v>
      </c>
      <c r="B56" s="99" t="s">
        <v>294</v>
      </c>
      <c r="C56" s="99">
        <v>3</v>
      </c>
      <c r="D56" s="99">
        <v>12</v>
      </c>
      <c r="E56" s="113">
        <f t="shared" si="4"/>
        <v>3</v>
      </c>
      <c r="F56" s="108">
        <v>0</v>
      </c>
      <c r="G56" s="108">
        <f t="shared" si="5"/>
        <v>0</v>
      </c>
    </row>
    <row r="57" spans="1:8" x14ac:dyDescent="0.25">
      <c r="A57" s="120" t="s">
        <v>295</v>
      </c>
      <c r="B57" s="99" t="s">
        <v>250</v>
      </c>
      <c r="C57" s="99">
        <v>1</v>
      </c>
      <c r="D57" s="99">
        <v>60</v>
      </c>
      <c r="E57" s="113">
        <f t="shared" si="4"/>
        <v>0.2</v>
      </c>
      <c r="F57" s="108">
        <v>0</v>
      </c>
      <c r="G57" s="108">
        <f t="shared" si="5"/>
        <v>0</v>
      </c>
    </row>
    <row r="58" spans="1:8" x14ac:dyDescent="0.25">
      <c r="A58" s="93" t="s">
        <v>276</v>
      </c>
      <c r="B58" s="94" t="s">
        <v>250</v>
      </c>
      <c r="C58" s="94">
        <v>1</v>
      </c>
      <c r="D58" s="115">
        <v>60</v>
      </c>
      <c r="E58" s="113">
        <f t="shared" si="4"/>
        <v>0.2</v>
      </c>
      <c r="F58" s="108">
        <v>0</v>
      </c>
      <c r="G58" s="114">
        <f t="shared" si="5"/>
        <v>0</v>
      </c>
    </row>
    <row r="59" spans="1:8" ht="12.75" customHeight="1" x14ac:dyDescent="0.25">
      <c r="A59" s="101" t="s">
        <v>296</v>
      </c>
      <c r="B59" s="94" t="s">
        <v>250</v>
      </c>
      <c r="C59" s="94">
        <v>6</v>
      </c>
      <c r="D59" s="115">
        <v>60</v>
      </c>
      <c r="E59" s="113">
        <f t="shared" si="4"/>
        <v>1.2000000000000002</v>
      </c>
      <c r="F59" s="108">
        <v>0</v>
      </c>
      <c r="G59" s="108">
        <f t="shared" si="5"/>
        <v>0</v>
      </c>
    </row>
    <row r="60" spans="1:8" ht="12.75" customHeight="1" x14ac:dyDescent="0.25">
      <c r="A60" s="248" t="s">
        <v>297</v>
      </c>
      <c r="B60" s="248"/>
      <c r="C60" s="248"/>
      <c r="D60" s="248"/>
      <c r="E60" s="248"/>
      <c r="F60" s="248"/>
      <c r="G60" s="110">
        <f>SUM(G51:G59)</f>
        <v>0</v>
      </c>
    </row>
    <row r="61" spans="1:8" x14ac:dyDescent="0.25">
      <c r="A61" s="248" t="s">
        <v>298</v>
      </c>
      <c r="B61" s="248"/>
      <c r="C61" s="248"/>
      <c r="D61" s="248"/>
      <c r="E61" s="248"/>
      <c r="F61" s="248"/>
      <c r="G61" s="110">
        <f>G60/12</f>
        <v>0</v>
      </c>
    </row>
    <row r="63" spans="1:8" ht="26.4" x14ac:dyDescent="0.25">
      <c r="A63" s="121" t="s">
        <v>299</v>
      </c>
      <c r="B63" s="91" t="s">
        <v>237</v>
      </c>
      <c r="C63" s="91" t="s">
        <v>239</v>
      </c>
      <c r="D63" s="92" t="s">
        <v>240</v>
      </c>
      <c r="E63" s="92" t="s">
        <v>241</v>
      </c>
      <c r="F63" s="88"/>
    </row>
    <row r="64" spans="1:8" x14ac:dyDescent="0.25">
      <c r="A64" s="119" t="s">
        <v>300</v>
      </c>
      <c r="B64" s="99" t="s">
        <v>250</v>
      </c>
      <c r="C64" s="122">
        <v>2</v>
      </c>
      <c r="D64" s="108">
        <v>0</v>
      </c>
      <c r="E64" s="100">
        <f t="shared" ref="E64:E69" si="6">C64*D64</f>
        <v>0</v>
      </c>
      <c r="F64" s="88"/>
    </row>
    <row r="65" spans="1:8" ht="26.4" x14ac:dyDescent="0.25">
      <c r="A65" s="119" t="s">
        <v>301</v>
      </c>
      <c r="B65" s="99" t="s">
        <v>250</v>
      </c>
      <c r="C65" s="122">
        <v>3</v>
      </c>
      <c r="D65" s="108">
        <v>0</v>
      </c>
      <c r="E65" s="100">
        <f t="shared" si="6"/>
        <v>0</v>
      </c>
      <c r="F65" s="88"/>
    </row>
    <row r="66" spans="1:8" ht="26.4" x14ac:dyDescent="0.25">
      <c r="A66" s="119" t="s">
        <v>302</v>
      </c>
      <c r="B66" s="99" t="s">
        <v>250</v>
      </c>
      <c r="C66" s="122">
        <v>2</v>
      </c>
      <c r="D66" s="108">
        <v>0</v>
      </c>
      <c r="E66" s="100">
        <f t="shared" si="6"/>
        <v>0</v>
      </c>
      <c r="F66" s="88"/>
    </row>
    <row r="67" spans="1:8" ht="39.6" x14ac:dyDescent="0.25">
      <c r="A67" s="119" t="s">
        <v>303</v>
      </c>
      <c r="B67" s="99" t="s">
        <v>250</v>
      </c>
      <c r="C67" s="122">
        <v>2</v>
      </c>
      <c r="D67" s="108">
        <v>0</v>
      </c>
      <c r="E67" s="100">
        <f t="shared" si="6"/>
        <v>0</v>
      </c>
      <c r="F67" s="88"/>
    </row>
    <row r="68" spans="1:8" ht="39.6" x14ac:dyDescent="0.25">
      <c r="A68" s="119" t="s">
        <v>304</v>
      </c>
      <c r="B68" s="99" t="s">
        <v>305</v>
      </c>
      <c r="C68" s="122">
        <v>2</v>
      </c>
      <c r="D68" s="108">
        <v>0</v>
      </c>
      <c r="E68" s="100">
        <f t="shared" si="6"/>
        <v>0</v>
      </c>
      <c r="F68" s="88"/>
    </row>
    <row r="69" spans="1:8" ht="12.75" customHeight="1" x14ac:dyDescent="0.25">
      <c r="A69" s="123" t="s">
        <v>306</v>
      </c>
      <c r="B69" s="98" t="s">
        <v>305</v>
      </c>
      <c r="C69" s="124">
        <v>4</v>
      </c>
      <c r="D69" s="125">
        <v>0</v>
      </c>
      <c r="E69" s="126">
        <f t="shared" si="6"/>
        <v>0</v>
      </c>
      <c r="F69" s="88"/>
    </row>
    <row r="70" spans="1:8" ht="12.75" customHeight="1" x14ac:dyDescent="0.25">
      <c r="A70" s="249" t="s">
        <v>307</v>
      </c>
      <c r="B70" s="249"/>
      <c r="C70" s="249"/>
      <c r="D70" s="249"/>
      <c r="E70" s="127">
        <f>SUM(E64:E69)</f>
        <v>0</v>
      </c>
      <c r="F70" s="88"/>
    </row>
    <row r="71" spans="1:8" x14ac:dyDescent="0.25">
      <c r="A71" s="248" t="s">
        <v>308</v>
      </c>
      <c r="B71" s="248"/>
      <c r="C71" s="248"/>
      <c r="D71" s="248"/>
      <c r="E71" s="118">
        <f>E70/12</f>
        <v>0</v>
      </c>
    </row>
    <row r="72" spans="1:8" ht="38.85" customHeight="1" x14ac:dyDescent="0.25">
      <c r="H72" s="133"/>
    </row>
    <row r="73" spans="1:8" ht="14.7" customHeight="1" x14ac:dyDescent="0.25">
      <c r="A73" s="128" t="s">
        <v>309</v>
      </c>
      <c r="B73" s="250" t="s">
        <v>310</v>
      </c>
      <c r="C73" s="250"/>
      <c r="D73" s="250" t="s">
        <v>311</v>
      </c>
      <c r="E73" s="250"/>
      <c r="F73" s="133" t="s">
        <v>312</v>
      </c>
      <c r="G73" s="133"/>
      <c r="H73" s="134"/>
    </row>
    <row r="74" spans="1:8" ht="12.75" customHeight="1" x14ac:dyDescent="0.25">
      <c r="A74" s="129" t="s">
        <v>313</v>
      </c>
      <c r="B74" s="251">
        <f>F21</f>
        <v>0</v>
      </c>
      <c r="C74" s="251">
        <f>SUM(B74:B74)</f>
        <v>0</v>
      </c>
      <c r="D74" s="251">
        <f>B74/12</f>
        <v>0</v>
      </c>
      <c r="E74" s="251"/>
      <c r="F74" s="134">
        <f>D74/H84</f>
        <v>0</v>
      </c>
      <c r="G74" s="134"/>
      <c r="H74" s="134"/>
    </row>
    <row r="75" spans="1:8" ht="14.7" customHeight="1" x14ac:dyDescent="0.25">
      <c r="A75" s="129" t="s">
        <v>314</v>
      </c>
      <c r="B75" s="251">
        <f>F28</f>
        <v>0</v>
      </c>
      <c r="C75" s="251">
        <f>SUM(B75:B75)</f>
        <v>0</v>
      </c>
      <c r="D75" s="251">
        <f>B75/12</f>
        <v>0</v>
      </c>
      <c r="E75" s="251"/>
      <c r="F75" s="134">
        <f>D75/H84</f>
        <v>0</v>
      </c>
      <c r="G75" s="134"/>
      <c r="H75" s="134"/>
    </row>
    <row r="76" spans="1:8" x14ac:dyDescent="0.25">
      <c r="A76" s="129" t="s">
        <v>315</v>
      </c>
      <c r="B76" s="251">
        <f>G47</f>
        <v>0</v>
      </c>
      <c r="C76" s="251">
        <f>SUM(B76:B76)</f>
        <v>0</v>
      </c>
      <c r="D76" s="251">
        <f>B76/12</f>
        <v>0</v>
      </c>
      <c r="E76" s="251"/>
      <c r="F76" s="134">
        <f>D76/H84</f>
        <v>0</v>
      </c>
      <c r="G76" s="134"/>
      <c r="H76" s="135"/>
    </row>
    <row r="77" spans="1:8" x14ac:dyDescent="0.25">
      <c r="A77" s="110" t="s">
        <v>316</v>
      </c>
      <c r="B77" s="246">
        <f>SUM(B74:B76)</f>
        <v>0</v>
      </c>
      <c r="C77" s="246">
        <f>SUM(B77:B77)</f>
        <v>0</v>
      </c>
      <c r="D77" s="246">
        <f>B77/12</f>
        <v>0</v>
      </c>
      <c r="E77" s="246"/>
      <c r="F77" s="135">
        <f>F74+F75+F76</f>
        <v>0</v>
      </c>
      <c r="G77" s="135"/>
      <c r="H77" s="134"/>
    </row>
    <row r="78" spans="1:8" ht="12.75" customHeight="1" x14ac:dyDescent="0.25">
      <c r="A78" s="247"/>
      <c r="B78" s="247"/>
      <c r="C78" s="247"/>
      <c r="D78" s="247"/>
      <c r="E78" s="247"/>
      <c r="F78" s="134"/>
      <c r="G78" s="134"/>
      <c r="H78" s="135"/>
    </row>
    <row r="79" spans="1:8" ht="12.75" customHeight="1" x14ac:dyDescent="0.25">
      <c r="A79" s="110" t="s">
        <v>287</v>
      </c>
      <c r="B79" s="246">
        <f>G60</f>
        <v>0</v>
      </c>
      <c r="C79" s="246"/>
      <c r="D79" s="246">
        <f>B79/12</f>
        <v>0</v>
      </c>
      <c r="E79" s="246"/>
      <c r="F79" s="135">
        <f>D79/H84</f>
        <v>0</v>
      </c>
      <c r="G79" s="135"/>
      <c r="H79" s="134"/>
    </row>
    <row r="80" spans="1:8" x14ac:dyDescent="0.25">
      <c r="A80" s="245"/>
      <c r="B80" s="245"/>
      <c r="C80" s="245"/>
      <c r="D80" s="245"/>
      <c r="E80" s="245"/>
      <c r="F80" s="134"/>
      <c r="G80" s="134"/>
      <c r="H80" s="135"/>
    </row>
    <row r="81" spans="1:8" ht="12.75" customHeight="1" x14ac:dyDescent="0.25">
      <c r="A81" s="110" t="s">
        <v>299</v>
      </c>
      <c r="B81" s="246">
        <f>E70</f>
        <v>0</v>
      </c>
      <c r="C81" s="246"/>
      <c r="D81" s="246">
        <f>B81/12</f>
        <v>0</v>
      </c>
      <c r="E81" s="246"/>
      <c r="F81" s="135">
        <f>D81</f>
        <v>0</v>
      </c>
      <c r="G81" s="135"/>
      <c r="H81" s="134"/>
    </row>
    <row r="82" spans="1:8" ht="12.75" customHeight="1" x14ac:dyDescent="0.25">
      <c r="A82" s="245"/>
      <c r="B82" s="245"/>
      <c r="C82" s="245"/>
      <c r="D82" s="245"/>
      <c r="E82" s="245"/>
      <c r="F82" s="134"/>
      <c r="G82" s="134"/>
      <c r="H82" s="136"/>
    </row>
    <row r="83" spans="1:8" x14ac:dyDescent="0.25">
      <c r="A83" s="110" t="s">
        <v>317</v>
      </c>
      <c r="B83" s="242">
        <f>B77+B79+B81</f>
        <v>0</v>
      </c>
      <c r="C83" s="242"/>
      <c r="D83" s="242">
        <f>B83/12</f>
        <v>0</v>
      </c>
      <c r="E83" s="242"/>
      <c r="F83" s="136">
        <f>F77+F79+F81</f>
        <v>0</v>
      </c>
      <c r="G83" s="136"/>
    </row>
    <row r="84" spans="1:8" ht="31.35" customHeight="1" x14ac:dyDescent="0.25">
      <c r="A84" s="130"/>
      <c r="B84" s="131"/>
      <c r="C84" s="131"/>
      <c r="D84" s="131"/>
      <c r="E84" s="131"/>
      <c r="H84" s="132">
        <v>3</v>
      </c>
    </row>
    <row r="85" spans="1:8" ht="15.6" x14ac:dyDescent="0.25">
      <c r="A85" s="243" t="s">
        <v>318</v>
      </c>
      <c r="B85" s="243"/>
      <c r="C85" s="243"/>
      <c r="D85" s="243"/>
      <c r="E85" s="243"/>
      <c r="F85" s="243"/>
      <c r="G85" s="243"/>
    </row>
    <row r="86" spans="1:8" x14ac:dyDescent="0.25">
      <c r="A86" s="244" t="s">
        <v>319</v>
      </c>
      <c r="B86" s="244"/>
      <c r="C86" s="244"/>
      <c r="D86" s="244"/>
      <c r="E86" s="244"/>
      <c r="F86" s="244"/>
      <c r="G86" s="244"/>
    </row>
  </sheetData>
  <sheetProtection selectLockedCells="1" selectUnlockedCells="1"/>
  <mergeCells count="40">
    <mergeCell ref="A1:H1"/>
    <mergeCell ref="A2:H2"/>
    <mergeCell ref="A3:E3"/>
    <mergeCell ref="F3:H3"/>
    <mergeCell ref="A4:E4"/>
    <mergeCell ref="F4:H4"/>
    <mergeCell ref="A5:E5"/>
    <mergeCell ref="F5:H5"/>
    <mergeCell ref="A6:H6"/>
    <mergeCell ref="A21:E21"/>
    <mergeCell ref="A22:E22"/>
    <mergeCell ref="A28:E28"/>
    <mergeCell ref="A29:E29"/>
    <mergeCell ref="A47:F47"/>
    <mergeCell ref="A48:F48"/>
    <mergeCell ref="A60:F60"/>
    <mergeCell ref="A80:E80"/>
    <mergeCell ref="B81:C81"/>
    <mergeCell ref="D81:E81"/>
    <mergeCell ref="A61:F61"/>
    <mergeCell ref="A70:D70"/>
    <mergeCell ref="A71:D71"/>
    <mergeCell ref="B73:C73"/>
    <mergeCell ref="D73:E73"/>
    <mergeCell ref="B74:C74"/>
    <mergeCell ref="D74:E74"/>
    <mergeCell ref="B75:C75"/>
    <mergeCell ref="D75:E75"/>
    <mergeCell ref="B76:C76"/>
    <mergeCell ref="D76:E76"/>
    <mergeCell ref="B77:C77"/>
    <mergeCell ref="D77:E77"/>
    <mergeCell ref="A78:E78"/>
    <mergeCell ref="B79:C79"/>
    <mergeCell ref="D79:E79"/>
    <mergeCell ref="B83:C83"/>
    <mergeCell ref="D83:E83"/>
    <mergeCell ref="A85:G85"/>
    <mergeCell ref="A86:G86"/>
    <mergeCell ref="A82:E82"/>
  </mergeCells>
  <pageMargins left="0.78749999999999998" right="0.78749999999999998" top="1.0527777777777778" bottom="1.0527777777777778" header="0.78749999999999998" footer="0.78749999999999998"/>
  <pageSetup paperSize="9" scale="67" firstPageNumber="0" orientation="portrait" horizontalDpi="300" verticalDpi="300" r:id="rId1"/>
  <headerFooter alignWithMargins="0">
    <oddHeader>&amp;C&amp;"Times New Roman,Normal"&amp;12&amp;A</oddHeader>
    <oddFooter>&amp;C&amp;"Times New Roman,Normal"&amp;12Página &amp;P</oddFoot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Real BCCPA-IN 5-CV - 40%</vt:lpstr>
      <vt:lpstr>RESUMO</vt:lpstr>
      <vt:lpstr>INSUMOS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Simone Magali Marinho Jardim</cp:lastModifiedBy>
  <dcterms:created xsi:type="dcterms:W3CDTF">2020-10-17T01:51:37Z</dcterms:created>
  <dcterms:modified xsi:type="dcterms:W3CDTF">2021-02-04T01:31:45Z</dcterms:modified>
</cp:coreProperties>
</file>